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gramme - Kunden\esprit\"/>
    </mc:Choice>
  </mc:AlternateContent>
  <xr:revisionPtr revIDLastSave="0" documentId="13_ncr:1_{41CBAF7C-2E8E-499B-A34C-A813A747DF1C}" xr6:coauthVersionLast="47" xr6:coauthVersionMax="47" xr10:uidLastSave="{00000000-0000-0000-0000-000000000000}"/>
  <bookViews>
    <workbookView xWindow="28680" yWindow="-90" windowWidth="29040" windowHeight="17640" activeTab="2" xr2:uid="{EDB2A8AB-7387-420A-BF32-A435F1747724}"/>
  </bookViews>
  <sheets>
    <sheet name="2022" sheetId="1" r:id="rId1"/>
    <sheet name="2023" sheetId="2" r:id="rId2"/>
    <sheet name="2023 André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N10" i="3"/>
  <c r="M11" i="3"/>
  <c r="N11" i="3"/>
  <c r="M12" i="3"/>
  <c r="N12" i="3"/>
  <c r="M13" i="3"/>
  <c r="N13" i="3"/>
  <c r="M14" i="3"/>
  <c r="N14" i="3"/>
  <c r="M15" i="3"/>
  <c r="N15" i="3"/>
  <c r="N9" i="3"/>
  <c r="M9" i="3"/>
  <c r="N8" i="3"/>
  <c r="M8" i="3"/>
  <c r="AG9" i="3" l="1"/>
  <c r="AG10" i="3"/>
  <c r="AG11" i="3"/>
  <c r="AG12" i="3"/>
  <c r="AG13" i="3"/>
  <c r="AG14" i="3"/>
  <c r="AG15" i="3"/>
  <c r="AG8" i="3"/>
  <c r="AF9" i="3"/>
  <c r="AF10" i="3"/>
  <c r="AF11" i="3"/>
  <c r="AF12" i="3"/>
  <c r="AF13" i="3"/>
  <c r="AF14" i="3"/>
  <c r="AF15" i="3"/>
  <c r="AF8" i="3"/>
  <c r="U9" i="3" l="1"/>
  <c r="U10" i="3"/>
  <c r="U11" i="3"/>
  <c r="U12" i="3"/>
  <c r="U13" i="3"/>
  <c r="U14" i="3"/>
  <c r="U15" i="3"/>
  <c r="U8" i="3"/>
  <c r="T15" i="3"/>
  <c r="T10" i="3"/>
  <c r="T11" i="3"/>
  <c r="T12" i="3"/>
  <c r="T13" i="3"/>
  <c r="T14" i="3"/>
  <c r="T9" i="3"/>
  <c r="T8" i="3"/>
  <c r="S9" i="3"/>
  <c r="S10" i="3"/>
  <c r="S11" i="3"/>
  <c r="S12" i="3"/>
  <c r="S13" i="3"/>
  <c r="S14" i="3"/>
  <c r="S15" i="3"/>
  <c r="S8" i="3"/>
  <c r="R10" i="3"/>
  <c r="R11" i="3"/>
  <c r="R12" i="3"/>
  <c r="R13" i="3"/>
  <c r="R14" i="3"/>
  <c r="R15" i="3"/>
  <c r="R9" i="3"/>
  <c r="R8" i="3"/>
  <c r="E15" i="3" l="1"/>
  <c r="F15" i="3" s="1"/>
  <c r="G15" i="3" s="1"/>
  <c r="E14" i="3"/>
  <c r="F14" i="3" s="1"/>
  <c r="E13" i="3"/>
  <c r="F13" i="3" s="1"/>
  <c r="G13" i="3" s="1"/>
  <c r="E12" i="3"/>
  <c r="F12" i="3" s="1"/>
  <c r="G12" i="3" s="1"/>
  <c r="E11" i="3"/>
  <c r="F11" i="3" s="1"/>
  <c r="G11" i="3" s="1"/>
  <c r="E10" i="3"/>
  <c r="F10" i="3" s="1"/>
  <c r="E9" i="3"/>
  <c r="F9" i="3" s="1"/>
  <c r="G9" i="3" s="1"/>
  <c r="E8" i="3"/>
  <c r="F8" i="3" s="1"/>
  <c r="G8" i="3" s="1"/>
  <c r="G10" i="3" l="1"/>
  <c r="J10" i="3" s="1"/>
  <c r="H10" i="3"/>
  <c r="K10" i="3" s="1"/>
  <c r="H14" i="3"/>
  <c r="K14" i="3" s="1"/>
  <c r="G14" i="3"/>
  <c r="J14" i="3" s="1"/>
  <c r="H8" i="3"/>
  <c r="K8" i="3" s="1"/>
  <c r="J8" i="3"/>
  <c r="H11" i="3"/>
  <c r="K11" i="3" s="1"/>
  <c r="J11" i="3"/>
  <c r="H13" i="3"/>
  <c r="K13" i="3" s="1"/>
  <c r="J13" i="3"/>
  <c r="H12" i="3"/>
  <c r="K12" i="3" s="1"/>
  <c r="J12" i="3"/>
  <c r="J9" i="3"/>
  <c r="H9" i="3"/>
  <c r="K9" i="3" s="1"/>
  <c r="H15" i="3"/>
  <c r="K15" i="3" s="1"/>
  <c r="J15" i="3"/>
  <c r="V14" i="3" l="1"/>
  <c r="W9" i="3"/>
  <c r="V9" i="3"/>
  <c r="V8" i="3"/>
  <c r="O8" i="3"/>
  <c r="X8" i="3" s="1"/>
  <c r="W12" i="3"/>
  <c r="V15" i="3"/>
  <c r="W14" i="3"/>
  <c r="V13" i="3"/>
  <c r="W10" i="3"/>
  <c r="W11" i="3"/>
  <c r="V12" i="3"/>
  <c r="W8" i="3"/>
  <c r="W15" i="3"/>
  <c r="W13" i="3"/>
  <c r="V11" i="3"/>
  <c r="O10" i="3"/>
  <c r="X10" i="3" s="1"/>
  <c r="V10" i="3"/>
  <c r="P14" i="3"/>
  <c r="Y14" i="3" s="1"/>
  <c r="P10" i="3"/>
  <c r="Y10" i="3" s="1"/>
  <c r="O14" i="3"/>
  <c r="X14" i="3" s="1"/>
  <c r="O12" i="3" l="1"/>
  <c r="X12" i="3" s="1"/>
  <c r="AC10" i="3"/>
  <c r="AA10" i="3"/>
  <c r="P15" i="3"/>
  <c r="Y15" i="3" s="1"/>
  <c r="O9" i="3"/>
  <c r="X9" i="3" s="1"/>
  <c r="P12" i="3"/>
  <c r="Y12" i="3" s="1"/>
  <c r="O13" i="3"/>
  <c r="X13" i="3" s="1"/>
  <c r="AB14" i="3"/>
  <c r="AD14" i="3"/>
  <c r="P9" i="3"/>
  <c r="Y9" i="3" s="1"/>
  <c r="P13" i="3"/>
  <c r="Y13" i="3" s="1"/>
  <c r="O15" i="3"/>
  <c r="X15" i="3" s="1"/>
  <c r="AB10" i="3"/>
  <c r="AD10" i="3"/>
  <c r="AC14" i="3"/>
  <c r="AA14" i="3"/>
  <c r="P8" i="3"/>
  <c r="Y8" i="3" s="1"/>
  <c r="P11" i="3"/>
  <c r="Y11" i="3" s="1"/>
  <c r="O11" i="3"/>
  <c r="X11" i="3" s="1"/>
  <c r="AC8" i="3" l="1"/>
  <c r="AA8" i="3"/>
  <c r="AD11" i="3"/>
  <c r="AB11" i="3"/>
  <c r="AA12" i="3"/>
  <c r="AC12" i="3"/>
  <c r="AC11" i="3"/>
  <c r="AA11" i="3"/>
  <c r="AC15" i="3"/>
  <c r="AA15" i="3"/>
  <c r="AB13" i="3"/>
  <c r="AD13" i="3"/>
  <c r="AD15" i="3"/>
  <c r="AB15" i="3"/>
  <c r="AB8" i="3"/>
  <c r="AD8" i="3"/>
  <c r="AD12" i="3"/>
  <c r="AB12" i="3"/>
  <c r="AC9" i="3"/>
  <c r="AA9" i="3"/>
  <c r="AC13" i="3"/>
  <c r="AA13" i="3"/>
  <c r="AB9" i="3"/>
  <c r="AD9" i="3"/>
  <c r="E13" i="2" l="1"/>
  <c r="F13" i="2" s="1"/>
  <c r="E15" i="2"/>
  <c r="F15" i="2" s="1"/>
  <c r="E14" i="2"/>
  <c r="F14" i="2" s="1"/>
  <c r="E12" i="2"/>
  <c r="F12" i="2" s="1"/>
  <c r="E11" i="2"/>
  <c r="F11" i="2" s="1"/>
  <c r="E10" i="2"/>
  <c r="F10" i="2" s="1"/>
  <c r="E9" i="2"/>
  <c r="F9" i="2" s="1"/>
  <c r="E8" i="2"/>
  <c r="F8" i="2" s="1"/>
  <c r="H15" i="2" l="1"/>
  <c r="K15" i="2" s="1"/>
  <c r="G15" i="2"/>
  <c r="J15" i="2" s="1"/>
  <c r="H8" i="2"/>
  <c r="K8" i="2" s="1"/>
  <c r="G8" i="2"/>
  <c r="J8" i="2" s="1"/>
  <c r="G9" i="2"/>
  <c r="J9" i="2" s="1"/>
  <c r="H9" i="2"/>
  <c r="K9" i="2" s="1"/>
  <c r="H10" i="2"/>
  <c r="K10" i="2" s="1"/>
  <c r="G10" i="2"/>
  <c r="J10" i="2" s="1"/>
  <c r="H11" i="2"/>
  <c r="K11" i="2" s="1"/>
  <c r="G11" i="2"/>
  <c r="J11" i="2" s="1"/>
  <c r="H12" i="2"/>
  <c r="K12" i="2" s="1"/>
  <c r="G12" i="2"/>
  <c r="J12" i="2" s="1"/>
  <c r="G13" i="2"/>
  <c r="J13" i="2" s="1"/>
  <c r="H13" i="2"/>
  <c r="K13" i="2" s="1"/>
  <c r="H14" i="2"/>
  <c r="K14" i="2" s="1"/>
  <c r="G14" i="2"/>
  <c r="J14" i="2" s="1"/>
  <c r="S10" i="2" l="1"/>
  <c r="AE10" i="2" s="1"/>
  <c r="U10" i="2"/>
  <c r="N10" i="2"/>
  <c r="U15" i="2"/>
  <c r="S15" i="2"/>
  <c r="AE15" i="2" s="1"/>
  <c r="N15" i="2"/>
  <c r="N13" i="2"/>
  <c r="U13" i="2"/>
  <c r="S13" i="2"/>
  <c r="AE13" i="2" s="1"/>
  <c r="M9" i="2"/>
  <c r="R9" i="2"/>
  <c r="AD9" i="2" s="1"/>
  <c r="T9" i="2"/>
  <c r="T14" i="2"/>
  <c r="R14" i="2"/>
  <c r="AD14" i="2" s="1"/>
  <c r="M14" i="2"/>
  <c r="R10" i="2"/>
  <c r="AD10" i="2" s="1"/>
  <c r="M10" i="2"/>
  <c r="T10" i="2"/>
  <c r="N9" i="2"/>
  <c r="U9" i="2"/>
  <c r="S9" i="2"/>
  <c r="AE9" i="2" s="1"/>
  <c r="M8" i="2"/>
  <c r="T8" i="2"/>
  <c r="R8" i="2"/>
  <c r="AD8" i="2" s="1"/>
  <c r="N12" i="2"/>
  <c r="U12" i="2"/>
  <c r="S12" i="2"/>
  <c r="AE12" i="2" s="1"/>
  <c r="N8" i="2"/>
  <c r="U8" i="2"/>
  <c r="S8" i="2"/>
  <c r="AE8" i="2" s="1"/>
  <c r="U11" i="2"/>
  <c r="N11" i="2"/>
  <c r="S11" i="2"/>
  <c r="AE11" i="2" s="1"/>
  <c r="S14" i="2"/>
  <c r="AE14" i="2" s="1"/>
  <c r="U14" i="2"/>
  <c r="N14" i="2"/>
  <c r="R13" i="2"/>
  <c r="AD13" i="2" s="1"/>
  <c r="M13" i="2"/>
  <c r="T13" i="2"/>
  <c r="M12" i="2"/>
  <c r="T12" i="2"/>
  <c r="R12" i="2"/>
  <c r="AD12" i="2" s="1"/>
  <c r="T11" i="2"/>
  <c r="R11" i="2"/>
  <c r="AD11" i="2" s="1"/>
  <c r="M11" i="2"/>
  <c r="M15" i="2"/>
  <c r="T15" i="2"/>
  <c r="R15" i="2"/>
  <c r="AD15" i="2" s="1"/>
  <c r="O10" i="2" l="1"/>
  <c r="V10" i="2" s="1"/>
  <c r="O13" i="2"/>
  <c r="V13" i="2"/>
  <c r="P15" i="2"/>
  <c r="W15" i="2" s="1"/>
  <c r="O14" i="2"/>
  <c r="V14" i="2" s="1"/>
  <c r="P12" i="2"/>
  <c r="W12" i="2" s="1"/>
  <c r="O8" i="2"/>
  <c r="V8" i="2" s="1"/>
  <c r="P8" i="2"/>
  <c r="W8" i="2" s="1"/>
  <c r="O12" i="2"/>
  <c r="V12" i="2" s="1"/>
  <c r="P9" i="2"/>
  <c r="W9" i="2" s="1"/>
  <c r="P10" i="2"/>
  <c r="W10" i="2" s="1"/>
  <c r="P11" i="2"/>
  <c r="W11" i="2" s="1"/>
  <c r="P13" i="2"/>
  <c r="W13" i="2" s="1"/>
  <c r="O15" i="2"/>
  <c r="V15" i="2" s="1"/>
  <c r="O11" i="2"/>
  <c r="V11" i="2" s="1"/>
  <c r="P14" i="2"/>
  <c r="W14" i="2" s="1"/>
  <c r="O9" i="2"/>
  <c r="V9" i="2" s="1"/>
  <c r="Z9" i="2" l="1"/>
  <c r="AB9" i="2"/>
  <c r="Y12" i="2"/>
  <c r="AA12" i="2"/>
  <c r="AA8" i="2"/>
  <c r="Y8" i="2"/>
  <c r="AA15" i="2"/>
  <c r="Y15" i="2"/>
  <c r="AB8" i="2"/>
  <c r="Z8" i="2"/>
  <c r="AA10" i="2"/>
  <c r="Y10" i="2"/>
  <c r="Z13" i="2"/>
  <c r="AB13" i="2"/>
  <c r="AA14" i="2"/>
  <c r="Y14" i="2"/>
  <c r="AB12" i="2"/>
  <c r="Z12" i="2"/>
  <c r="AB11" i="2"/>
  <c r="Z11" i="2"/>
  <c r="AB15" i="2"/>
  <c r="Z15" i="2"/>
  <c r="AB14" i="2"/>
  <c r="Z14" i="2"/>
  <c r="AB10" i="2"/>
  <c r="Z10" i="2"/>
  <c r="Y9" i="2"/>
  <c r="AA9" i="2"/>
  <c r="AA11" i="2"/>
  <c r="Y11" i="2"/>
  <c r="AA13" i="2"/>
  <c r="Y13" i="2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H13" i="1" s="1"/>
  <c r="K13" i="1" s="1"/>
  <c r="E14" i="1"/>
  <c r="F14" i="1" s="1"/>
  <c r="G14" i="1" s="1"/>
  <c r="J14" i="1" s="1"/>
  <c r="E15" i="1"/>
  <c r="F15" i="1" s="1"/>
  <c r="T14" i="1" l="1"/>
  <c r="R14" i="1"/>
  <c r="AD14" i="1" s="1"/>
  <c r="M14" i="1"/>
  <c r="N13" i="1"/>
  <c r="U13" i="1"/>
  <c r="S13" i="1"/>
  <c r="AE13" i="1" s="1"/>
  <c r="H11" i="1"/>
  <c r="K11" i="1" s="1"/>
  <c r="G11" i="1"/>
  <c r="J11" i="1" s="1"/>
  <c r="G10" i="1"/>
  <c r="J10" i="1" s="1"/>
  <c r="H10" i="1"/>
  <c r="K10" i="1" s="1"/>
  <c r="G13" i="1"/>
  <c r="J13" i="1" s="1"/>
  <c r="H12" i="1"/>
  <c r="K12" i="1" s="1"/>
  <c r="G12" i="1"/>
  <c r="J12" i="1" s="1"/>
  <c r="G9" i="1"/>
  <c r="J9" i="1" s="1"/>
  <c r="H9" i="1"/>
  <c r="K9" i="1" s="1"/>
  <c r="G8" i="1"/>
  <c r="J8" i="1" s="1"/>
  <c r="H8" i="1"/>
  <c r="K8" i="1" s="1"/>
  <c r="G15" i="1"/>
  <c r="J15" i="1" s="1"/>
  <c r="H15" i="1"/>
  <c r="K15" i="1" s="1"/>
  <c r="H14" i="1"/>
  <c r="K14" i="1" s="1"/>
  <c r="O14" i="1" l="1"/>
  <c r="V14" i="1"/>
  <c r="P13" i="1"/>
  <c r="W13" i="1"/>
  <c r="U10" i="1"/>
  <c r="S10" i="1"/>
  <c r="AE10" i="1" s="1"/>
  <c r="N10" i="1"/>
  <c r="N15" i="1"/>
  <c r="S15" i="1"/>
  <c r="AE15" i="1" s="1"/>
  <c r="U15" i="1"/>
  <c r="U9" i="1"/>
  <c r="S9" i="1"/>
  <c r="AE9" i="1" s="1"/>
  <c r="N9" i="1"/>
  <c r="R9" i="1"/>
  <c r="AD9" i="1" s="1"/>
  <c r="M9" i="1"/>
  <c r="T9" i="1"/>
  <c r="T12" i="1"/>
  <c r="R12" i="1"/>
  <c r="AD12" i="1" s="1"/>
  <c r="M12" i="1"/>
  <c r="T8" i="1"/>
  <c r="M8" i="1"/>
  <c r="R8" i="1"/>
  <c r="AD8" i="1" s="1"/>
  <c r="U12" i="1"/>
  <c r="S12" i="1"/>
  <c r="AE12" i="1" s="1"/>
  <c r="N12" i="1"/>
  <c r="T11" i="1"/>
  <c r="R11" i="1"/>
  <c r="AD11" i="1" s="1"/>
  <c r="M11" i="1"/>
  <c r="T10" i="1"/>
  <c r="R10" i="1"/>
  <c r="AD10" i="1" s="1"/>
  <c r="M10" i="1"/>
  <c r="R15" i="1"/>
  <c r="AD15" i="1" s="1"/>
  <c r="M15" i="1"/>
  <c r="T15" i="1"/>
  <c r="N8" i="1"/>
  <c r="U8" i="1"/>
  <c r="S8" i="1"/>
  <c r="AE8" i="1" s="1"/>
  <c r="N14" i="1"/>
  <c r="U14" i="1"/>
  <c r="S14" i="1"/>
  <c r="AE14" i="1" s="1"/>
  <c r="T13" i="1"/>
  <c r="R13" i="1"/>
  <c r="AD13" i="1" s="1"/>
  <c r="M13" i="1"/>
  <c r="U11" i="1"/>
  <c r="S11" i="1"/>
  <c r="AE11" i="1" s="1"/>
  <c r="N11" i="1"/>
  <c r="Z13" i="1" l="1"/>
  <c r="AB13" i="1"/>
  <c r="Y14" i="1"/>
  <c r="AA14" i="1"/>
  <c r="P15" i="1"/>
  <c r="W15" i="1" s="1"/>
  <c r="P10" i="1"/>
  <c r="W10" i="1"/>
  <c r="P9" i="1"/>
  <c r="W9" i="1"/>
  <c r="O11" i="1"/>
  <c r="V11" i="1"/>
  <c r="O13" i="1"/>
  <c r="V13" i="1" s="1"/>
  <c r="P8" i="1"/>
  <c r="W8" i="1"/>
  <c r="O12" i="1"/>
  <c r="V12" i="1"/>
  <c r="P14" i="1"/>
  <c r="W14" i="1" s="1"/>
  <c r="O10" i="1"/>
  <c r="V10" i="1" s="1"/>
  <c r="O9" i="1"/>
  <c r="V9" i="1" s="1"/>
  <c r="P11" i="1"/>
  <c r="W11" i="1"/>
  <c r="O8" i="1"/>
  <c r="V8" i="1"/>
  <c r="O15" i="1"/>
  <c r="V15" i="1" s="1"/>
  <c r="P12" i="1"/>
  <c r="W12" i="1"/>
  <c r="AB10" i="1" l="1"/>
  <c r="Z10" i="1"/>
  <c r="Y12" i="1"/>
  <c r="AA12" i="1"/>
  <c r="Y9" i="1"/>
  <c r="AA9" i="1"/>
  <c r="Z12" i="1"/>
  <c r="AB12" i="1"/>
  <c r="AA10" i="1"/>
  <c r="Y10" i="1"/>
  <c r="Y11" i="1"/>
  <c r="AA11" i="1"/>
  <c r="Y15" i="1"/>
  <c r="AA15" i="1"/>
  <c r="AB14" i="1"/>
  <c r="Z14" i="1"/>
  <c r="Z11" i="1"/>
  <c r="AB11" i="1"/>
  <c r="Z15" i="1"/>
  <c r="AB15" i="1"/>
  <c r="Y13" i="1"/>
  <c r="AA13" i="1"/>
  <c r="AB9" i="1"/>
  <c r="Z9" i="1"/>
  <c r="AA8" i="1"/>
  <c r="Y8" i="1"/>
  <c r="AB8" i="1"/>
  <c r="Z8" i="1"/>
</calcChain>
</file>

<file path=xl/sharedStrings.xml><?xml version="1.0" encoding="utf-8"?>
<sst xmlns="http://schemas.openxmlformats.org/spreadsheetml/2006/main" count="281" uniqueCount="59">
  <si>
    <t>CZ</t>
  </si>
  <si>
    <t>DK</t>
  </si>
  <si>
    <t>ES</t>
  </si>
  <si>
    <t>FI</t>
  </si>
  <si>
    <t>IT</t>
  </si>
  <si>
    <t>PL</t>
  </si>
  <si>
    <t>SE</t>
  </si>
  <si>
    <t>UK</t>
  </si>
  <si>
    <t>5 % Share</t>
  </si>
  <si>
    <t>10 % Share</t>
  </si>
  <si>
    <t>(Total Price (Attributed, ToCnv))</t>
  </si>
  <si>
    <t>Umsatz</t>
  </si>
  <si>
    <t>alle Kanäle</t>
  </si>
  <si>
    <t>YTD 31. Oktober 2022</t>
  </si>
  <si>
    <t>Storno 40 %</t>
  </si>
  <si>
    <t>PP</t>
  </si>
  <si>
    <t>Share 5%</t>
  </si>
  <si>
    <t>AWIN</t>
  </si>
  <si>
    <t>Share 10 %</t>
  </si>
  <si>
    <t>Share 10%</t>
  </si>
  <si>
    <t>Share 5 %</t>
  </si>
  <si>
    <t>CPO 5 %</t>
  </si>
  <si>
    <t>TF 15 %</t>
  </si>
  <si>
    <t>Agentur</t>
  </si>
  <si>
    <t>fix</t>
  </si>
  <si>
    <t>WKZ</t>
  </si>
  <si>
    <t>Kosten</t>
  </si>
  <si>
    <t>pro Monat</t>
  </si>
  <si>
    <t>Umsatz 2022</t>
  </si>
  <si>
    <t>Forecast netto</t>
  </si>
  <si>
    <t>Forecast brutto</t>
  </si>
  <si>
    <t>pro Jahr</t>
  </si>
  <si>
    <t>pro Jahur</t>
  </si>
  <si>
    <t>KUR</t>
  </si>
  <si>
    <t>Pro Jahr</t>
  </si>
  <si>
    <t>KUR und Kosten</t>
  </si>
  <si>
    <t>Provisionen und WKZ 2022</t>
  </si>
  <si>
    <t>Zuzüglich Gutscheine!</t>
  </si>
  <si>
    <t>Income</t>
  </si>
  <si>
    <t>Umsatz 2023</t>
  </si>
  <si>
    <t>Wachstum 15 % zu 2022</t>
  </si>
  <si>
    <t>Länder</t>
  </si>
  <si>
    <t>AWIN?</t>
  </si>
  <si>
    <t>Kündigung zu Monatsende anbieten!</t>
  </si>
  <si>
    <t>YTD 31. Oktober 2022 (alle Kanäle)</t>
  </si>
  <si>
    <t>Umsatz (Total Price (Attributed, ToCnv))</t>
  </si>
  <si>
    <t>DE</t>
  </si>
  <si>
    <t>NL</t>
  </si>
  <si>
    <t>CH</t>
  </si>
  <si>
    <t>AT</t>
  </si>
  <si>
    <t>BE</t>
  </si>
  <si>
    <t>FR</t>
  </si>
  <si>
    <t>3 % Share</t>
  </si>
  <si>
    <t>Share 3%</t>
  </si>
  <si>
    <t>Share 3 %</t>
  </si>
  <si>
    <t>Wachstum 20 % zu 2022</t>
  </si>
  <si>
    <t>1,5% CSS (30%)</t>
  </si>
  <si>
    <t>2,5% Standard (70%)</t>
  </si>
  <si>
    <t>CPO 6,0%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</si>
</sst>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44" fontId="0" fillId="0" borderId="0" xfId="1" applyFont="1"/>
    <xf numFmtId="0" fontId="4" fillId="0" borderId="0" xfId="0" applyFont="1"/>
    <xf numFmtId="44" fontId="4" fillId="0" borderId="0" xfId="1" applyFont="1"/>
    <xf numFmtId="7" fontId="0" fillId="0" borderId="2" xfId="0" applyNumberFormat="1" applyBorder="1" applyAlignment="1">
      <alignment horizontal="center"/>
    </xf>
    <xf numFmtId="7" fontId="0" fillId="0" borderId="3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5" xfId="0" applyNumberFormat="1" applyBorder="1" applyAlignment="1">
      <alignment horizontal="center"/>
    </xf>
    <xf numFmtId="7" fontId="0" fillId="0" borderId="7" xfId="0" applyNumberFormat="1" applyBorder="1" applyAlignment="1">
      <alignment horizontal="center"/>
    </xf>
    <xf numFmtId="7" fontId="0" fillId="0" borderId="8" xfId="0" applyNumberForma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7" fontId="0" fillId="0" borderId="4" xfId="0" applyNumberFormat="1" applyBorder="1" applyAlignment="1">
      <alignment horizontal="center"/>
    </xf>
    <xf numFmtId="7" fontId="0" fillId="0" borderId="6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7" fontId="0" fillId="0" borderId="16" xfId="0" applyNumberFormat="1" applyBorder="1" applyAlignment="1">
      <alignment horizontal="center"/>
    </xf>
    <xf numFmtId="7" fontId="0" fillId="0" borderId="11" xfId="0" applyNumberFormat="1" applyBorder="1" applyAlignment="1">
      <alignment horizontal="center"/>
    </xf>
    <xf numFmtId="7" fontId="0" fillId="0" borderId="12" xfId="0" applyNumberForma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7" fontId="0" fillId="0" borderId="14" xfId="0" applyNumberFormat="1" applyBorder="1" applyAlignment="1">
      <alignment horizontal="center"/>
    </xf>
    <xf numFmtId="7" fontId="0" fillId="0" borderId="17" xfId="0" applyNumberFormat="1" applyBorder="1" applyAlignment="1">
      <alignment horizontal="center"/>
    </xf>
    <xf numFmtId="7" fontId="0" fillId="0" borderId="15" xfId="0" applyNumberFormat="1" applyBorder="1" applyAlignment="1">
      <alignment horizontal="center"/>
    </xf>
    <xf numFmtId="7" fontId="0" fillId="0" borderId="0" xfId="1" applyNumberFormat="1" applyFont="1" applyFill="1" applyBorder="1" applyAlignment="1">
      <alignment horizontal="center"/>
    </xf>
    <xf numFmtId="7" fontId="0" fillId="2" borderId="11" xfId="1" applyNumberFormat="1" applyFont="1" applyFill="1" applyBorder="1" applyAlignment="1">
      <alignment horizontal="center"/>
    </xf>
    <xf numFmtId="7" fontId="0" fillId="2" borderId="13" xfId="1" applyNumberFormat="1" applyFont="1" applyFill="1" applyBorder="1" applyAlignment="1">
      <alignment horizontal="center"/>
    </xf>
    <xf numFmtId="7" fontId="0" fillId="2" borderId="15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9" fontId="4" fillId="3" borderId="18" xfId="0" applyNumberFormat="1" applyFont="1" applyFill="1" applyBorder="1" applyAlignment="1">
      <alignment horizontal="center"/>
    </xf>
    <xf numFmtId="44" fontId="4" fillId="3" borderId="18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18" xfId="0" applyFont="1" applyFill="1" applyBorder="1"/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7" fontId="0" fillId="0" borderId="4" xfId="0" applyNumberFormat="1" applyBorder="1"/>
    <xf numFmtId="7" fontId="0" fillId="0" borderId="0" xfId="0" applyNumberFormat="1"/>
    <xf numFmtId="0" fontId="0" fillId="0" borderId="5" xfId="0" applyBorder="1"/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0" fontId="2" fillId="4" borderId="10" xfId="0" applyNumberFormat="1" applyFont="1" applyFill="1" applyBorder="1" applyAlignment="1">
      <alignment horizontal="center"/>
    </xf>
    <xf numFmtId="10" fontId="2" fillId="4" borderId="16" xfId="0" applyNumberFormat="1" applyFont="1" applyFill="1" applyBorder="1" applyAlignment="1">
      <alignment horizontal="center"/>
    </xf>
    <xf numFmtId="7" fontId="2" fillId="0" borderId="16" xfId="0" applyNumberFormat="1" applyFont="1" applyBorder="1"/>
    <xf numFmtId="7" fontId="2" fillId="0" borderId="11" xfId="0" applyNumberFormat="1" applyFont="1" applyBorder="1"/>
    <xf numFmtId="10" fontId="2" fillId="4" borderId="12" xfId="0" applyNumberFormat="1" applyFont="1" applyFill="1" applyBorder="1" applyAlignment="1">
      <alignment horizontal="center"/>
    </xf>
    <xf numFmtId="10" fontId="2" fillId="4" borderId="9" xfId="0" applyNumberFormat="1" applyFont="1" applyFill="1" applyBorder="1" applyAlignment="1">
      <alignment horizontal="center"/>
    </xf>
    <xf numFmtId="7" fontId="2" fillId="0" borderId="9" xfId="0" applyNumberFormat="1" applyFont="1" applyBorder="1"/>
    <xf numFmtId="7" fontId="2" fillId="0" borderId="13" xfId="0" applyNumberFormat="1" applyFont="1" applyBorder="1"/>
    <xf numFmtId="10" fontId="2" fillId="4" borderId="14" xfId="0" applyNumberFormat="1" applyFont="1" applyFill="1" applyBorder="1" applyAlignment="1">
      <alignment horizontal="center"/>
    </xf>
    <xf numFmtId="10" fontId="2" fillId="4" borderId="17" xfId="0" applyNumberFormat="1" applyFont="1" applyFill="1" applyBorder="1" applyAlignment="1">
      <alignment horizontal="center"/>
    </xf>
    <xf numFmtId="7" fontId="2" fillId="0" borderId="17" xfId="0" applyNumberFormat="1" applyFont="1" applyBorder="1"/>
    <xf numFmtId="7" fontId="2" fillId="0" borderId="15" xfId="0" applyNumberFormat="1" applyFont="1" applyBorder="1"/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9" fontId="7" fillId="3" borderId="19" xfId="0" applyNumberFormat="1" applyFont="1" applyFill="1" applyBorder="1" applyAlignment="1">
      <alignment horizontal="center"/>
    </xf>
    <xf numFmtId="9" fontId="7" fillId="3" borderId="8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4" fontId="7" fillId="3" borderId="20" xfId="1" applyFont="1" applyFill="1" applyBorder="1" applyAlignment="1">
      <alignment horizontal="center"/>
    </xf>
    <xf numFmtId="0" fontId="7" fillId="0" borderId="0" xfId="0" applyFont="1"/>
    <xf numFmtId="0" fontId="7" fillId="3" borderId="2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9" fontId="7" fillId="3" borderId="20" xfId="0" applyNumberFormat="1" applyFont="1" applyFill="1" applyBorder="1" applyAlignment="1">
      <alignment horizontal="center"/>
    </xf>
    <xf numFmtId="9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/>
    <xf numFmtId="0" fontId="7" fillId="3" borderId="6" xfId="0" applyFont="1" applyFill="1" applyBorder="1" applyAlignment="1">
      <alignment horizontal="center"/>
    </xf>
    <xf numFmtId="44" fontId="7" fillId="3" borderId="19" xfId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9" fontId="7" fillId="3" borderId="7" xfId="0" applyNumberFormat="1" applyFont="1" applyFill="1" applyBorder="1" applyAlignment="1">
      <alignment horizontal="center"/>
    </xf>
    <xf numFmtId="6" fontId="7" fillId="3" borderId="7" xfId="0" applyNumberFormat="1" applyFont="1" applyFill="1" applyBorder="1" applyAlignment="1">
      <alignment horizontal="center"/>
    </xf>
    <xf numFmtId="10" fontId="7" fillId="3" borderId="19" xfId="0" applyNumberFormat="1" applyFont="1" applyFill="1" applyBorder="1" applyAlignment="1">
      <alignment horizontal="center"/>
    </xf>
    <xf numFmtId="10" fontId="7" fillId="3" borderId="7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4" xfId="0" applyBorder="1"/>
    <xf numFmtId="10" fontId="2" fillId="5" borderId="10" xfId="0" applyNumberFormat="1" applyFont="1" applyFill="1" applyBorder="1" applyAlignment="1">
      <alignment horizontal="center"/>
    </xf>
    <xf numFmtId="10" fontId="2" fillId="5" borderId="16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5" borderId="9" xfId="0" applyNumberFormat="1" applyFont="1" applyFill="1" applyBorder="1" applyAlignment="1">
      <alignment horizontal="center"/>
    </xf>
    <xf numFmtId="0" fontId="0" fillId="6" borderId="0" xfId="0" applyFill="1"/>
    <xf numFmtId="44" fontId="0" fillId="6" borderId="0" xfId="1" applyFont="1" applyFill="1"/>
    <xf numFmtId="0" fontId="0" fillId="2" borderId="0" xfId="0" applyFill="1"/>
    <xf numFmtId="44" fontId="0" fillId="2" borderId="0" xfId="1" applyFont="1" applyFill="1"/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9" fontId="9" fillId="3" borderId="19" xfId="0" applyNumberFormat="1" applyFont="1" applyFill="1" applyBorder="1" applyAlignment="1">
      <alignment horizontal="center"/>
    </xf>
    <xf numFmtId="9" fontId="9" fillId="3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10" fontId="0" fillId="0" borderId="0" xfId="0" applyNumberFormat="1"/>
    <xf numFmtId="0" fontId="4" fillId="3" borderId="34" xfId="0" applyFont="1" applyFill="1" applyBorder="1"/>
    <xf numFmtId="0" fontId="7" fillId="3" borderId="35" xfId="0" applyFont="1" applyFill="1" applyBorder="1" applyAlignment="1">
      <alignment horizontal="center"/>
    </xf>
    <xf numFmtId="10" fontId="7" fillId="3" borderId="3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1CBE-5810-4D9E-A77E-738F6E8D0E78}">
  <dimension ref="B1:AE33"/>
  <sheetViews>
    <sheetView zoomScale="110" zoomScaleNormal="110" workbookViewId="0">
      <selection activeCell="E8" sqref="E8"/>
    </sheetView>
  </sheetViews>
  <sheetFormatPr baseColWidth="10" defaultRowHeight="15" x14ac:dyDescent="0.25"/>
  <cols>
    <col min="1" max="1" width="3.42578125" customWidth="1"/>
    <col min="2" max="2" width="29.42578125" customWidth="1"/>
    <col min="3" max="3" width="36" style="1" customWidth="1"/>
    <col min="4" max="4" width="6.85546875" customWidth="1"/>
    <col min="5" max="5" width="22.5703125" customWidth="1"/>
    <col min="6" max="6" width="20" customWidth="1"/>
    <col min="7" max="7" width="18.7109375" customWidth="1"/>
    <col min="8" max="8" width="19.5703125" customWidth="1"/>
    <col min="9" max="9" width="6.85546875" customWidth="1"/>
    <col min="10" max="10" width="15.28515625" customWidth="1"/>
    <col min="11" max="11" width="14.28515625" customWidth="1"/>
    <col min="12" max="12" width="4.140625" customWidth="1"/>
    <col min="13" max="13" width="12.85546875" customWidth="1"/>
    <col min="14" max="15" width="13" customWidth="1"/>
    <col min="16" max="16" width="11.85546875" customWidth="1"/>
    <col min="18" max="18" width="12.85546875" customWidth="1"/>
    <col min="23" max="23" width="12.42578125" customWidth="1"/>
  </cols>
  <sheetData>
    <row r="1" spans="2:31" ht="15.75" thickBot="1" x14ac:dyDescent="0.3"/>
    <row r="2" spans="2:31" ht="27" thickBot="1" x14ac:dyDescent="0.45">
      <c r="E2" s="116" t="s">
        <v>28</v>
      </c>
      <c r="F2" s="117"/>
      <c r="G2" s="117"/>
      <c r="H2" s="117"/>
      <c r="I2" s="117"/>
      <c r="J2" s="117"/>
      <c r="K2" s="118"/>
      <c r="M2" s="119" t="s">
        <v>36</v>
      </c>
      <c r="N2" s="120"/>
      <c r="O2" s="120"/>
      <c r="P2" s="120"/>
      <c r="Q2" s="120"/>
      <c r="R2" s="120"/>
      <c r="S2" s="120"/>
      <c r="T2" s="120"/>
      <c r="U2" s="120"/>
      <c r="V2" s="120"/>
      <c r="W2" s="121"/>
      <c r="Y2" s="119" t="s">
        <v>35</v>
      </c>
      <c r="Z2" s="120"/>
      <c r="AA2" s="120"/>
      <c r="AB2" s="121"/>
    </row>
    <row r="3" spans="2:31" s="2" customFormat="1" ht="18.75" x14ac:dyDescent="0.3">
      <c r="B3" s="30" t="s">
        <v>13</v>
      </c>
      <c r="C3" s="34" t="s">
        <v>11</v>
      </c>
      <c r="E3" s="30" t="s">
        <v>28</v>
      </c>
      <c r="F3" s="31" t="s">
        <v>28</v>
      </c>
      <c r="G3" s="31" t="s">
        <v>11</v>
      </c>
      <c r="H3" s="37" t="s">
        <v>11</v>
      </c>
      <c r="I3" s="35"/>
      <c r="J3" s="36" t="s">
        <v>11</v>
      </c>
      <c r="K3" s="33" t="s">
        <v>11</v>
      </c>
      <c r="L3" s="40"/>
      <c r="M3" s="31" t="s">
        <v>15</v>
      </c>
      <c r="N3" s="32" t="s">
        <v>15</v>
      </c>
      <c r="O3" s="31" t="s">
        <v>17</v>
      </c>
      <c r="P3" s="31" t="s">
        <v>17</v>
      </c>
      <c r="Q3" s="38" t="s">
        <v>23</v>
      </c>
      <c r="R3" s="39" t="s">
        <v>23</v>
      </c>
      <c r="S3" s="38" t="s">
        <v>23</v>
      </c>
      <c r="T3" s="31" t="s">
        <v>25</v>
      </c>
      <c r="U3" s="32" t="s">
        <v>25</v>
      </c>
      <c r="V3" s="31" t="s">
        <v>26</v>
      </c>
      <c r="W3" s="37" t="s">
        <v>26</v>
      </c>
      <c r="Y3" s="30" t="s">
        <v>33</v>
      </c>
      <c r="Z3" s="31" t="s">
        <v>33</v>
      </c>
      <c r="AA3" s="31" t="s">
        <v>26</v>
      </c>
      <c r="AB3" s="37" t="s">
        <v>26</v>
      </c>
    </row>
    <row r="4" spans="2:31" s="2" customFormat="1" ht="18.75" x14ac:dyDescent="0.3">
      <c r="B4" s="73" t="s">
        <v>12</v>
      </c>
      <c r="C4" s="74" t="s">
        <v>10</v>
      </c>
      <c r="D4" s="75"/>
      <c r="E4" s="73" t="s">
        <v>30</v>
      </c>
      <c r="F4" s="76" t="s">
        <v>29</v>
      </c>
      <c r="G4" s="76" t="s">
        <v>9</v>
      </c>
      <c r="H4" s="77" t="s">
        <v>8</v>
      </c>
      <c r="I4" s="78"/>
      <c r="J4" s="73" t="s">
        <v>9</v>
      </c>
      <c r="K4" s="76" t="s">
        <v>8</v>
      </c>
      <c r="L4" s="78"/>
      <c r="M4" s="79" t="s">
        <v>19</v>
      </c>
      <c r="N4" s="80" t="s">
        <v>16</v>
      </c>
      <c r="O4" s="76" t="s">
        <v>18</v>
      </c>
      <c r="P4" s="76" t="s">
        <v>20</v>
      </c>
      <c r="Q4" s="81" t="s">
        <v>24</v>
      </c>
      <c r="R4" s="76" t="s">
        <v>18</v>
      </c>
      <c r="S4" s="81" t="s">
        <v>20</v>
      </c>
      <c r="T4" s="76" t="s">
        <v>18</v>
      </c>
      <c r="U4" s="81" t="s">
        <v>20</v>
      </c>
      <c r="V4" s="76" t="s">
        <v>18</v>
      </c>
      <c r="W4" s="77" t="s">
        <v>20</v>
      </c>
      <c r="X4" s="82"/>
      <c r="Y4" s="73" t="s">
        <v>18</v>
      </c>
      <c r="Z4" s="76" t="s">
        <v>20</v>
      </c>
      <c r="AA4" s="76" t="s">
        <v>18</v>
      </c>
      <c r="AB4" s="77" t="s">
        <v>20</v>
      </c>
    </row>
    <row r="5" spans="2:31" s="2" customFormat="1" ht="19.5" thickBot="1" x14ac:dyDescent="0.35">
      <c r="B5" s="83"/>
      <c r="C5" s="84"/>
      <c r="D5" s="75"/>
      <c r="E5" s="83"/>
      <c r="F5" s="85" t="s">
        <v>14</v>
      </c>
      <c r="G5" s="85" t="s">
        <v>31</v>
      </c>
      <c r="H5" s="86" t="s">
        <v>32</v>
      </c>
      <c r="I5" s="78"/>
      <c r="J5" s="83" t="s">
        <v>27</v>
      </c>
      <c r="K5" s="85" t="s">
        <v>27</v>
      </c>
      <c r="L5" s="78"/>
      <c r="M5" s="71" t="s">
        <v>21</v>
      </c>
      <c r="N5" s="87" t="s">
        <v>21</v>
      </c>
      <c r="O5" s="85" t="s">
        <v>22</v>
      </c>
      <c r="P5" s="85" t="s">
        <v>22</v>
      </c>
      <c r="Q5" s="88">
        <v>950</v>
      </c>
      <c r="R5" s="89">
        <v>2.5000000000000001E-2</v>
      </c>
      <c r="S5" s="90">
        <v>2.5000000000000001E-2</v>
      </c>
      <c r="T5" s="71">
        <v>0.02</v>
      </c>
      <c r="U5" s="87">
        <v>0.02</v>
      </c>
      <c r="V5" s="85" t="s">
        <v>27</v>
      </c>
      <c r="W5" s="86" t="s">
        <v>27</v>
      </c>
      <c r="X5" s="82"/>
      <c r="Y5" s="83" t="s">
        <v>25</v>
      </c>
      <c r="Z5" s="85" t="s">
        <v>25</v>
      </c>
      <c r="AA5" s="85" t="s">
        <v>34</v>
      </c>
      <c r="AB5" s="86" t="s">
        <v>34</v>
      </c>
    </row>
    <row r="6" spans="2:31" s="2" customFormat="1" ht="18.75" x14ac:dyDescent="0.3">
      <c r="C6" s="3"/>
      <c r="E6" s="41"/>
      <c r="F6" s="35"/>
      <c r="G6" s="35"/>
      <c r="H6" s="35"/>
      <c r="I6" s="35"/>
      <c r="J6" s="35"/>
      <c r="K6" s="42"/>
      <c r="L6" s="35"/>
      <c r="M6" s="43"/>
      <c r="W6" s="44"/>
      <c r="AD6" s="69" t="s">
        <v>38</v>
      </c>
      <c r="AE6" s="70" t="s">
        <v>38</v>
      </c>
    </row>
    <row r="7" spans="2:31" ht="16.5" thickBot="1" x14ac:dyDescent="0.3">
      <c r="B7" s="26"/>
      <c r="C7" s="22"/>
      <c r="E7" s="11"/>
      <c r="F7" s="6"/>
      <c r="G7" s="6"/>
      <c r="H7" s="6"/>
      <c r="I7" s="6"/>
      <c r="J7" s="6"/>
      <c r="K7" s="7"/>
      <c r="L7" s="6"/>
      <c r="M7" s="45"/>
      <c r="N7" s="46"/>
      <c r="O7" s="46"/>
      <c r="P7" s="46"/>
      <c r="W7" s="47"/>
      <c r="AD7" s="71">
        <v>0.1</v>
      </c>
      <c r="AE7" s="72">
        <v>0.05</v>
      </c>
    </row>
    <row r="8" spans="2:31" ht="15.75" x14ac:dyDescent="0.25">
      <c r="B8" s="27" t="s">
        <v>7</v>
      </c>
      <c r="C8" s="23">
        <v>6244336.4900000002</v>
      </c>
      <c r="E8" s="14">
        <f t="shared" ref="E8:E15" si="0">C8*1.2</f>
        <v>7493203.7879999997</v>
      </c>
      <c r="F8" s="15">
        <f t="shared" ref="F8:F15" si="1">E8*0.6</f>
        <v>4495922.2727999995</v>
      </c>
      <c r="G8" s="15">
        <f t="shared" ref="G8:G15" si="2">F8*0.1</f>
        <v>449592.22727999999</v>
      </c>
      <c r="H8" s="16">
        <f t="shared" ref="H8:H15" si="3">F8*0.05</f>
        <v>224796.11364</v>
      </c>
      <c r="I8" s="6"/>
      <c r="J8" s="14">
        <f t="shared" ref="J8:J15" si="4">G8/12</f>
        <v>37466.018940000002</v>
      </c>
      <c r="K8" s="16">
        <f t="shared" ref="K8:K15" si="5">H8/12</f>
        <v>18733.009470000001</v>
      </c>
      <c r="L8" s="6"/>
      <c r="M8" s="10">
        <f t="shared" ref="M8:M15" si="6">J8*0.05</f>
        <v>1873.3009470000002</v>
      </c>
      <c r="N8" s="4">
        <f t="shared" ref="N8:N15" si="7">K8*0.05</f>
        <v>936.65047350000009</v>
      </c>
      <c r="O8" s="4">
        <f t="shared" ref="O8:O15" si="8">M8*0.15</f>
        <v>280.99514205000003</v>
      </c>
      <c r="P8" s="4">
        <f t="shared" ref="P8:P15" si="9">N8*0.15</f>
        <v>140.49757102500001</v>
      </c>
      <c r="Q8" s="50">
        <v>950</v>
      </c>
      <c r="R8" s="4">
        <f>J8*0.025</f>
        <v>936.65047350000009</v>
      </c>
      <c r="S8" s="4">
        <f>K8*0.025</f>
        <v>468.32523675000004</v>
      </c>
      <c r="T8" s="4">
        <f>J8*0.02</f>
        <v>749.32037880000007</v>
      </c>
      <c r="U8" s="4">
        <f>K8*0.02</f>
        <v>374.66018940000004</v>
      </c>
      <c r="V8" s="4">
        <f>M8+O8+Q8+R8+T8</f>
        <v>4790.2669413500007</v>
      </c>
      <c r="W8" s="5">
        <f>N8+P8+Q8+S8+U8</f>
        <v>2870.1334706750004</v>
      </c>
      <c r="X8" s="27" t="s">
        <v>7</v>
      </c>
      <c r="Y8" s="51">
        <f>V8/J8</f>
        <v>0.12785631024799776</v>
      </c>
      <c r="Z8" s="52">
        <f>W8/K8</f>
        <v>0.15321262049599552</v>
      </c>
      <c r="AA8" s="53">
        <f>V8*12</f>
        <v>57483.203296200008</v>
      </c>
      <c r="AB8" s="54">
        <f>W8*12</f>
        <v>34441.601648100004</v>
      </c>
      <c r="AD8" s="67">
        <f>Q8+R8</f>
        <v>1886.6504735000001</v>
      </c>
      <c r="AE8" s="68">
        <f>Q8+S8</f>
        <v>1418.3252367499999</v>
      </c>
    </row>
    <row r="9" spans="2:31" ht="15.75" x14ac:dyDescent="0.25">
      <c r="B9" s="28" t="s">
        <v>5</v>
      </c>
      <c r="C9" s="24">
        <v>6000976.6600000001</v>
      </c>
      <c r="E9" s="17">
        <f t="shared" si="0"/>
        <v>7201171.9919999996</v>
      </c>
      <c r="F9" s="13">
        <f t="shared" si="1"/>
        <v>4320703.1952</v>
      </c>
      <c r="G9" s="13">
        <f t="shared" si="2"/>
        <v>432070.31952000002</v>
      </c>
      <c r="H9" s="18">
        <f t="shared" si="3"/>
        <v>216035.15976000001</v>
      </c>
      <c r="I9" s="6"/>
      <c r="J9" s="17">
        <f t="shared" si="4"/>
        <v>36005.859960000002</v>
      </c>
      <c r="K9" s="18">
        <f t="shared" si="5"/>
        <v>18002.929980000001</v>
      </c>
      <c r="L9" s="6"/>
      <c r="M9" s="11">
        <f t="shared" si="6"/>
        <v>1800.2929980000001</v>
      </c>
      <c r="N9" s="6">
        <f t="shared" si="7"/>
        <v>900.14649900000006</v>
      </c>
      <c r="O9" s="6">
        <f t="shared" si="8"/>
        <v>270.04394969999998</v>
      </c>
      <c r="P9" s="6">
        <f t="shared" si="9"/>
        <v>135.02197484999999</v>
      </c>
      <c r="Q9" s="48">
        <v>950</v>
      </c>
      <c r="R9" s="6">
        <f t="shared" ref="R9:R15" si="10">J9*0.025</f>
        <v>900.14649900000006</v>
      </c>
      <c r="S9" s="6">
        <f t="shared" ref="S9:S15" si="11">K9*0.025</f>
        <v>450.07324950000003</v>
      </c>
      <c r="T9" s="6">
        <f t="shared" ref="T9:T15" si="12">J9*0.02</f>
        <v>720.11719920000007</v>
      </c>
      <c r="U9" s="6">
        <f t="shared" ref="U9:U15" si="13">K9*0.02</f>
        <v>360.05859960000004</v>
      </c>
      <c r="V9" s="6">
        <f t="shared" ref="V9:V15" si="14">M9+O9+Q9+R9+T9</f>
        <v>4640.6006459</v>
      </c>
      <c r="W9" s="7">
        <f t="shared" ref="W9:W15" si="15">N9+P9+Q9+S9+U9</f>
        <v>2795.30032295</v>
      </c>
      <c r="X9" s="28" t="s">
        <v>5</v>
      </c>
      <c r="Y9" s="55">
        <f t="shared" ref="Y9:Y15" si="16">V9/J9</f>
        <v>0.12888459409261113</v>
      </c>
      <c r="Z9" s="56">
        <f t="shared" ref="Z9:Z15" si="17">W9/K9</f>
        <v>0.15526918818522228</v>
      </c>
      <c r="AA9" s="57">
        <f t="shared" ref="AA9:AA15" si="18">V9*12</f>
        <v>55687.2077508</v>
      </c>
      <c r="AB9" s="58">
        <f t="shared" ref="AB9:AB15" si="19">W9*12</f>
        <v>33543.603875400004</v>
      </c>
      <c r="AD9" s="63">
        <f t="shared" ref="AD9:AD15" si="20">Q9+R9</f>
        <v>1850.1464989999999</v>
      </c>
      <c r="AE9" s="65">
        <f t="shared" ref="AE9:AE15" si="21">Q9+S9</f>
        <v>1400.0732495</v>
      </c>
    </row>
    <row r="10" spans="2:31" ht="15.75" x14ac:dyDescent="0.25">
      <c r="B10" s="28" t="s">
        <v>0</v>
      </c>
      <c r="C10" s="24">
        <v>4747201.1100000003</v>
      </c>
      <c r="E10" s="17">
        <f t="shared" si="0"/>
        <v>5696641.3320000004</v>
      </c>
      <c r="F10" s="13">
        <f t="shared" si="1"/>
        <v>3417984.7992000002</v>
      </c>
      <c r="G10" s="13">
        <f t="shared" si="2"/>
        <v>341798.47992000007</v>
      </c>
      <c r="H10" s="18">
        <f t="shared" si="3"/>
        <v>170899.23996000004</v>
      </c>
      <c r="I10" s="6"/>
      <c r="J10" s="17">
        <f t="shared" si="4"/>
        <v>28483.206660000007</v>
      </c>
      <c r="K10" s="18">
        <f t="shared" si="5"/>
        <v>14241.603330000004</v>
      </c>
      <c r="L10" s="6"/>
      <c r="M10" s="11">
        <f t="shared" si="6"/>
        <v>1424.1603330000005</v>
      </c>
      <c r="N10" s="6">
        <f t="shared" si="7"/>
        <v>712.08016650000025</v>
      </c>
      <c r="O10" s="6">
        <f t="shared" si="8"/>
        <v>213.62404995000006</v>
      </c>
      <c r="P10" s="6">
        <f t="shared" si="9"/>
        <v>106.81202497500003</v>
      </c>
      <c r="Q10" s="48">
        <v>950</v>
      </c>
      <c r="R10" s="6">
        <f t="shared" si="10"/>
        <v>712.08016650000025</v>
      </c>
      <c r="S10" s="6">
        <f t="shared" si="11"/>
        <v>356.04008325000012</v>
      </c>
      <c r="T10" s="6">
        <f t="shared" si="12"/>
        <v>569.66413320000015</v>
      </c>
      <c r="U10" s="6">
        <f t="shared" si="13"/>
        <v>284.83206660000008</v>
      </c>
      <c r="V10" s="6">
        <f t="shared" si="14"/>
        <v>3869.5286826500014</v>
      </c>
      <c r="W10" s="7">
        <f t="shared" si="15"/>
        <v>2409.7643413250003</v>
      </c>
      <c r="X10" s="28" t="s">
        <v>0</v>
      </c>
      <c r="Y10" s="55">
        <f t="shared" si="16"/>
        <v>0.1358529862469495</v>
      </c>
      <c r="Z10" s="56">
        <f t="shared" si="17"/>
        <v>0.16920597249389896</v>
      </c>
      <c r="AA10" s="57">
        <f t="shared" si="18"/>
        <v>46434.344191800017</v>
      </c>
      <c r="AB10" s="58">
        <f t="shared" si="19"/>
        <v>28917.172095900001</v>
      </c>
      <c r="AD10" s="63">
        <f t="shared" si="20"/>
        <v>1662.0801665000004</v>
      </c>
      <c r="AE10" s="65">
        <f t="shared" si="21"/>
        <v>1306.0400832500002</v>
      </c>
    </row>
    <row r="11" spans="2:31" ht="15.75" x14ac:dyDescent="0.25">
      <c r="B11" s="28" t="s">
        <v>6</v>
      </c>
      <c r="C11" s="24">
        <v>3953512.02</v>
      </c>
      <c r="E11" s="17">
        <f t="shared" si="0"/>
        <v>4744214.4239999996</v>
      </c>
      <c r="F11" s="13">
        <f t="shared" si="1"/>
        <v>2846528.6543999999</v>
      </c>
      <c r="G11" s="13">
        <f t="shared" si="2"/>
        <v>284652.86544000002</v>
      </c>
      <c r="H11" s="18">
        <f t="shared" si="3"/>
        <v>142326.43272000001</v>
      </c>
      <c r="I11" s="6"/>
      <c r="J11" s="17">
        <f t="shared" si="4"/>
        <v>23721.072120000001</v>
      </c>
      <c r="K11" s="18">
        <f t="shared" si="5"/>
        <v>11860.53606</v>
      </c>
      <c r="L11" s="6"/>
      <c r="M11" s="11">
        <f t="shared" si="6"/>
        <v>1186.0536060000002</v>
      </c>
      <c r="N11" s="6">
        <f t="shared" si="7"/>
        <v>593.02680300000009</v>
      </c>
      <c r="O11" s="6">
        <f t="shared" si="8"/>
        <v>177.90804090000003</v>
      </c>
      <c r="P11" s="6">
        <f t="shared" si="9"/>
        <v>88.954020450000016</v>
      </c>
      <c r="Q11" s="48">
        <v>950</v>
      </c>
      <c r="R11" s="6">
        <f t="shared" si="10"/>
        <v>593.02680300000009</v>
      </c>
      <c r="S11" s="6">
        <f t="shared" si="11"/>
        <v>296.51340150000004</v>
      </c>
      <c r="T11" s="6">
        <f t="shared" si="12"/>
        <v>474.42144240000005</v>
      </c>
      <c r="U11" s="6">
        <f t="shared" si="13"/>
        <v>237.21072120000002</v>
      </c>
      <c r="V11" s="6">
        <f t="shared" si="14"/>
        <v>3381.4098923000006</v>
      </c>
      <c r="W11" s="7">
        <f t="shared" si="15"/>
        <v>2165.7049461500001</v>
      </c>
      <c r="X11" s="28" t="s">
        <v>6</v>
      </c>
      <c r="Y11" s="55">
        <f t="shared" si="16"/>
        <v>0.14254878005488736</v>
      </c>
      <c r="Z11" s="56">
        <f t="shared" si="17"/>
        <v>0.18259756010977465</v>
      </c>
      <c r="AA11" s="57">
        <f t="shared" si="18"/>
        <v>40576.918707600009</v>
      </c>
      <c r="AB11" s="58">
        <f t="shared" si="19"/>
        <v>25988.459353800001</v>
      </c>
      <c r="AD11" s="63">
        <f t="shared" si="20"/>
        <v>1543.0268030000002</v>
      </c>
      <c r="AE11" s="65">
        <f t="shared" si="21"/>
        <v>1246.5134015000001</v>
      </c>
    </row>
    <row r="12" spans="2:31" ht="15.75" x14ac:dyDescent="0.25">
      <c r="B12" s="28" t="s">
        <v>1</v>
      </c>
      <c r="C12" s="24">
        <v>3686703.31</v>
      </c>
      <c r="E12" s="17">
        <f t="shared" si="0"/>
        <v>4424043.9720000001</v>
      </c>
      <c r="F12" s="13">
        <f t="shared" si="1"/>
        <v>2654426.3832</v>
      </c>
      <c r="G12" s="13">
        <f t="shared" si="2"/>
        <v>265442.63832000003</v>
      </c>
      <c r="H12" s="18">
        <f t="shared" si="3"/>
        <v>132721.31916000001</v>
      </c>
      <c r="I12" s="6"/>
      <c r="J12" s="17">
        <f t="shared" si="4"/>
        <v>22120.219860000001</v>
      </c>
      <c r="K12" s="18">
        <f t="shared" si="5"/>
        <v>11060.109930000001</v>
      </c>
      <c r="L12" s="6"/>
      <c r="M12" s="11">
        <f t="shared" si="6"/>
        <v>1106.0109930000001</v>
      </c>
      <c r="N12" s="6">
        <f t="shared" si="7"/>
        <v>553.00549650000005</v>
      </c>
      <c r="O12" s="6">
        <f t="shared" si="8"/>
        <v>165.90164895000001</v>
      </c>
      <c r="P12" s="6">
        <f t="shared" si="9"/>
        <v>82.950824475000005</v>
      </c>
      <c r="Q12" s="48">
        <v>950</v>
      </c>
      <c r="R12" s="6">
        <f t="shared" si="10"/>
        <v>553.00549650000005</v>
      </c>
      <c r="S12" s="6">
        <f t="shared" si="11"/>
        <v>276.50274825000002</v>
      </c>
      <c r="T12" s="6">
        <f t="shared" si="12"/>
        <v>442.40439720000001</v>
      </c>
      <c r="U12" s="6">
        <f t="shared" si="13"/>
        <v>221.2021986</v>
      </c>
      <c r="V12" s="6">
        <f t="shared" si="14"/>
        <v>3217.3225356499997</v>
      </c>
      <c r="W12" s="7">
        <f t="shared" si="15"/>
        <v>2083.6612678249999</v>
      </c>
      <c r="X12" s="28" t="s">
        <v>1</v>
      </c>
      <c r="Y12" s="55">
        <f t="shared" si="16"/>
        <v>0.14544713190070432</v>
      </c>
      <c r="Z12" s="56">
        <f t="shared" si="17"/>
        <v>0.1883942638014087</v>
      </c>
      <c r="AA12" s="57">
        <f t="shared" si="18"/>
        <v>38607.870427799993</v>
      </c>
      <c r="AB12" s="58">
        <f t="shared" si="19"/>
        <v>25003.935213899997</v>
      </c>
      <c r="AD12" s="63">
        <f t="shared" si="20"/>
        <v>1503.0054964999999</v>
      </c>
      <c r="AE12" s="65">
        <f t="shared" si="21"/>
        <v>1226.50274825</v>
      </c>
    </row>
    <row r="13" spans="2:31" ht="15.75" x14ac:dyDescent="0.25">
      <c r="B13" s="28" t="s">
        <v>3</v>
      </c>
      <c r="C13" s="24">
        <v>2851573.5</v>
      </c>
      <c r="E13" s="17">
        <f t="shared" si="0"/>
        <v>3421888.1999999997</v>
      </c>
      <c r="F13" s="13">
        <f t="shared" si="1"/>
        <v>2053132.9199999997</v>
      </c>
      <c r="G13" s="13">
        <f t="shared" si="2"/>
        <v>205313.29199999999</v>
      </c>
      <c r="H13" s="18">
        <f t="shared" si="3"/>
        <v>102656.64599999999</v>
      </c>
      <c r="I13" s="6"/>
      <c r="J13" s="17">
        <f t="shared" si="4"/>
        <v>17109.440999999999</v>
      </c>
      <c r="K13" s="18">
        <f t="shared" si="5"/>
        <v>8554.7204999999994</v>
      </c>
      <c r="L13" s="6"/>
      <c r="M13" s="11">
        <f t="shared" si="6"/>
        <v>855.47204999999997</v>
      </c>
      <c r="N13" s="6">
        <f t="shared" si="7"/>
        <v>427.73602499999998</v>
      </c>
      <c r="O13" s="6">
        <f t="shared" si="8"/>
        <v>128.3208075</v>
      </c>
      <c r="P13" s="6">
        <f t="shared" si="9"/>
        <v>64.16040375</v>
      </c>
      <c r="Q13" s="48">
        <v>950</v>
      </c>
      <c r="R13" s="6">
        <f t="shared" si="10"/>
        <v>427.73602499999998</v>
      </c>
      <c r="S13" s="6">
        <f t="shared" si="11"/>
        <v>213.86801249999999</v>
      </c>
      <c r="T13" s="6">
        <f t="shared" si="12"/>
        <v>342.18881999999996</v>
      </c>
      <c r="U13" s="6">
        <f t="shared" si="13"/>
        <v>171.09440999999998</v>
      </c>
      <c r="V13" s="6">
        <f t="shared" si="14"/>
        <v>2703.7177025000001</v>
      </c>
      <c r="W13" s="7">
        <f t="shared" si="15"/>
        <v>1826.85885125</v>
      </c>
      <c r="X13" s="28" t="s">
        <v>3</v>
      </c>
      <c r="Y13" s="55">
        <f t="shared" si="16"/>
        <v>0.15802489996604799</v>
      </c>
      <c r="Z13" s="56">
        <f t="shared" si="17"/>
        <v>0.213549799932096</v>
      </c>
      <c r="AA13" s="57">
        <f t="shared" si="18"/>
        <v>32444.612430000001</v>
      </c>
      <c r="AB13" s="58">
        <f t="shared" si="19"/>
        <v>21922.306215000001</v>
      </c>
      <c r="AD13" s="63">
        <f t="shared" si="20"/>
        <v>1377.7360249999999</v>
      </c>
      <c r="AE13" s="65">
        <f t="shared" si="21"/>
        <v>1163.8680125000001</v>
      </c>
    </row>
    <row r="14" spans="2:31" ht="15.75" x14ac:dyDescent="0.25">
      <c r="B14" s="28" t="s">
        <v>2</v>
      </c>
      <c r="C14" s="24">
        <v>1928799.13</v>
      </c>
      <c r="E14" s="17">
        <f t="shared" si="0"/>
        <v>2314558.9559999998</v>
      </c>
      <c r="F14" s="13">
        <f t="shared" si="1"/>
        <v>1388735.3735999998</v>
      </c>
      <c r="G14" s="13">
        <f t="shared" si="2"/>
        <v>138873.53735999999</v>
      </c>
      <c r="H14" s="18">
        <f t="shared" si="3"/>
        <v>69436.768679999994</v>
      </c>
      <c r="I14" s="6"/>
      <c r="J14" s="17">
        <f t="shared" si="4"/>
        <v>11572.794779999998</v>
      </c>
      <c r="K14" s="18">
        <f t="shared" si="5"/>
        <v>5786.3973899999992</v>
      </c>
      <c r="L14" s="6"/>
      <c r="M14" s="11">
        <f t="shared" si="6"/>
        <v>578.63973899999996</v>
      </c>
      <c r="N14" s="6">
        <f t="shared" si="7"/>
        <v>289.31986949999998</v>
      </c>
      <c r="O14" s="6">
        <f t="shared" si="8"/>
        <v>86.795960849999986</v>
      </c>
      <c r="P14" s="6">
        <f t="shared" si="9"/>
        <v>43.397980424999993</v>
      </c>
      <c r="Q14" s="48">
        <v>950</v>
      </c>
      <c r="R14" s="6">
        <f t="shared" si="10"/>
        <v>289.31986949999998</v>
      </c>
      <c r="S14" s="6">
        <f t="shared" si="11"/>
        <v>144.65993474999999</v>
      </c>
      <c r="T14" s="6">
        <f t="shared" si="12"/>
        <v>231.45589559999996</v>
      </c>
      <c r="U14" s="6">
        <f t="shared" si="13"/>
        <v>115.72794779999998</v>
      </c>
      <c r="V14" s="6">
        <f t="shared" si="14"/>
        <v>2136.2114649499999</v>
      </c>
      <c r="W14" s="7">
        <f t="shared" si="15"/>
        <v>1543.105732475</v>
      </c>
      <c r="X14" s="28" t="s">
        <v>2</v>
      </c>
      <c r="Y14" s="55">
        <f t="shared" si="16"/>
        <v>0.18458907338802738</v>
      </c>
      <c r="Z14" s="56">
        <f t="shared" si="17"/>
        <v>0.26667814677605478</v>
      </c>
      <c r="AA14" s="57">
        <f t="shared" si="18"/>
        <v>25634.537579399999</v>
      </c>
      <c r="AB14" s="58">
        <f t="shared" si="19"/>
        <v>18517.2687897</v>
      </c>
      <c r="AD14" s="63">
        <f t="shared" si="20"/>
        <v>1239.3198695000001</v>
      </c>
      <c r="AE14" s="65">
        <f t="shared" si="21"/>
        <v>1094.65993475</v>
      </c>
    </row>
    <row r="15" spans="2:31" ht="16.5" thickBot="1" x14ac:dyDescent="0.3">
      <c r="B15" s="29" t="s">
        <v>4</v>
      </c>
      <c r="C15" s="25">
        <v>1182432.71</v>
      </c>
      <c r="E15" s="19">
        <f t="shared" si="0"/>
        <v>1418919.2519999999</v>
      </c>
      <c r="F15" s="20">
        <f t="shared" si="1"/>
        <v>851351.55119999987</v>
      </c>
      <c r="G15" s="20">
        <f t="shared" si="2"/>
        <v>85135.155119999996</v>
      </c>
      <c r="H15" s="21">
        <f t="shared" si="3"/>
        <v>42567.577559999998</v>
      </c>
      <c r="I15" s="8"/>
      <c r="J15" s="19">
        <f t="shared" si="4"/>
        <v>7094.5962599999993</v>
      </c>
      <c r="K15" s="21">
        <f t="shared" si="5"/>
        <v>3547.2981299999997</v>
      </c>
      <c r="L15" s="6"/>
      <c r="M15" s="12">
        <f t="shared" si="6"/>
        <v>354.72981299999998</v>
      </c>
      <c r="N15" s="8">
        <f t="shared" si="7"/>
        <v>177.36490649999999</v>
      </c>
      <c r="O15" s="8">
        <f t="shared" si="8"/>
        <v>53.209471949999994</v>
      </c>
      <c r="P15" s="8">
        <f t="shared" si="9"/>
        <v>26.604735974999997</v>
      </c>
      <c r="Q15" s="49">
        <v>950</v>
      </c>
      <c r="R15" s="8">
        <f t="shared" si="10"/>
        <v>177.36490649999999</v>
      </c>
      <c r="S15" s="8">
        <f t="shared" si="11"/>
        <v>88.682453249999995</v>
      </c>
      <c r="T15" s="8">
        <f t="shared" si="12"/>
        <v>141.8919252</v>
      </c>
      <c r="U15" s="8">
        <f t="shared" si="13"/>
        <v>70.945962600000001</v>
      </c>
      <c r="V15" s="8">
        <f t="shared" si="14"/>
        <v>1677.19611665</v>
      </c>
      <c r="W15" s="9">
        <f t="shared" si="15"/>
        <v>1313.598058325</v>
      </c>
      <c r="X15" s="29" t="s">
        <v>4</v>
      </c>
      <c r="Y15" s="59">
        <f t="shared" si="16"/>
        <v>0.23640473047158292</v>
      </c>
      <c r="Z15" s="60">
        <f t="shared" si="17"/>
        <v>0.3703094609431658</v>
      </c>
      <c r="AA15" s="61">
        <f t="shared" si="18"/>
        <v>20126.353399799998</v>
      </c>
      <c r="AB15" s="62">
        <f t="shared" si="19"/>
        <v>15763.176699899999</v>
      </c>
      <c r="AD15" s="64">
        <f t="shared" si="20"/>
        <v>1127.3649065</v>
      </c>
      <c r="AE15" s="66">
        <f t="shared" si="21"/>
        <v>1038.68245325</v>
      </c>
    </row>
    <row r="16" spans="2:31" ht="15.75" thickBot="1" x14ac:dyDescent="0.3"/>
    <row r="17" spans="2:28" x14ac:dyDescent="0.25">
      <c r="Y17" s="122" t="s">
        <v>37</v>
      </c>
      <c r="Z17" s="123"/>
      <c r="AA17" s="123"/>
      <c r="AB17" s="124"/>
    </row>
    <row r="18" spans="2:28" ht="15.75" thickBot="1" x14ac:dyDescent="0.3">
      <c r="Y18" s="125"/>
      <c r="Z18" s="126"/>
      <c r="AA18" s="126"/>
      <c r="AB18" s="127"/>
    </row>
    <row r="19" spans="2:28" x14ac:dyDescent="0.25">
      <c r="B19" t="s">
        <v>44</v>
      </c>
      <c r="C19" s="1" t="s">
        <v>45</v>
      </c>
    </row>
    <row r="20" spans="2:28" ht="18.75" x14ac:dyDescent="0.3">
      <c r="B20" s="99" t="s">
        <v>46</v>
      </c>
      <c r="C20" s="100">
        <v>258252014.93000001</v>
      </c>
      <c r="Y20" s="2" t="s">
        <v>43</v>
      </c>
    </row>
    <row r="21" spans="2:28" ht="18.75" x14ac:dyDescent="0.3">
      <c r="B21" s="99" t="s">
        <v>47</v>
      </c>
      <c r="C21" s="100">
        <v>37527201.789999999</v>
      </c>
      <c r="Y21" s="2" t="s">
        <v>42</v>
      </c>
    </row>
    <row r="22" spans="2:28" x14ac:dyDescent="0.25">
      <c r="B22" s="99" t="s">
        <v>48</v>
      </c>
      <c r="C22" s="100">
        <v>35607709.479999997</v>
      </c>
    </row>
    <row r="23" spans="2:28" x14ac:dyDescent="0.25">
      <c r="B23" s="99" t="s">
        <v>49</v>
      </c>
      <c r="C23" s="100">
        <v>32172138.02</v>
      </c>
    </row>
    <row r="24" spans="2:28" x14ac:dyDescent="0.25">
      <c r="B24" s="99" t="s">
        <v>50</v>
      </c>
      <c r="C24" s="100">
        <v>24795656.91</v>
      </c>
    </row>
    <row r="25" spans="2:28" x14ac:dyDescent="0.25">
      <c r="B25" s="99" t="s">
        <v>51</v>
      </c>
      <c r="C25" s="100">
        <v>14788123.01</v>
      </c>
    </row>
    <row r="26" spans="2:28" x14ac:dyDescent="0.25">
      <c r="B26" s="101" t="s">
        <v>7</v>
      </c>
      <c r="C26" s="102">
        <v>6244336.4900000002</v>
      </c>
    </row>
    <row r="27" spans="2:28" x14ac:dyDescent="0.25">
      <c r="B27" s="101" t="s">
        <v>5</v>
      </c>
      <c r="C27" s="102">
        <v>6000976.6600000001</v>
      </c>
    </row>
    <row r="28" spans="2:28" x14ac:dyDescent="0.25">
      <c r="B28" s="101" t="s">
        <v>0</v>
      </c>
      <c r="C28" s="102">
        <v>4747201.1100000003</v>
      </c>
    </row>
    <row r="29" spans="2:28" x14ac:dyDescent="0.25">
      <c r="B29" s="101" t="s">
        <v>6</v>
      </c>
      <c r="C29" s="102">
        <v>3953512.02</v>
      </c>
    </row>
    <row r="30" spans="2:28" x14ac:dyDescent="0.25">
      <c r="B30" s="101" t="s">
        <v>1</v>
      </c>
      <c r="C30" s="102">
        <v>3686703.31</v>
      </c>
    </row>
    <row r="31" spans="2:28" x14ac:dyDescent="0.25">
      <c r="B31" s="101" t="s">
        <v>3</v>
      </c>
      <c r="C31" s="102">
        <v>2851573.5</v>
      </c>
    </row>
    <row r="32" spans="2:28" x14ac:dyDescent="0.25">
      <c r="B32" s="101" t="s">
        <v>2</v>
      </c>
      <c r="C32" s="102">
        <v>1928799.13</v>
      </c>
    </row>
    <row r="33" spans="2:3" x14ac:dyDescent="0.25">
      <c r="B33" s="101" t="s">
        <v>4</v>
      </c>
      <c r="C33" s="102">
        <v>1182432.71</v>
      </c>
    </row>
  </sheetData>
  <sortState xmlns:xlrd2="http://schemas.microsoft.com/office/spreadsheetml/2017/richdata2" ref="B7:C15">
    <sortCondition descending="1" ref="C7:C15"/>
  </sortState>
  <mergeCells count="4">
    <mergeCell ref="E2:K2"/>
    <mergeCell ref="M2:W2"/>
    <mergeCell ref="Y2:AB2"/>
    <mergeCell ref="Y17:AB18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C18A-A3C4-4C9F-82CF-EC06FC69271A}">
  <dimension ref="B1:AE21"/>
  <sheetViews>
    <sheetView topLeftCell="J1" zoomScale="110" zoomScaleNormal="110" workbookViewId="0">
      <selection activeCell="F26" sqref="F26"/>
    </sheetView>
  </sheetViews>
  <sheetFormatPr baseColWidth="10" defaultRowHeight="15" x14ac:dyDescent="0.25"/>
  <cols>
    <col min="1" max="1" width="3.42578125" customWidth="1"/>
    <col min="2" max="2" width="29.42578125" customWidth="1"/>
    <col min="3" max="3" width="36" style="1" customWidth="1"/>
    <col min="4" max="4" width="4.140625" customWidth="1"/>
    <col min="5" max="5" width="22.5703125" customWidth="1"/>
    <col min="6" max="6" width="20" customWidth="1"/>
    <col min="7" max="7" width="18.7109375" customWidth="1"/>
    <col min="8" max="8" width="19.5703125" customWidth="1"/>
    <col min="9" max="9" width="6.85546875" customWidth="1"/>
    <col min="10" max="10" width="15.28515625" customWidth="1"/>
    <col min="11" max="11" width="14.28515625" customWidth="1"/>
    <col min="12" max="12" width="3.140625" customWidth="1"/>
    <col min="13" max="13" width="12.85546875" customWidth="1"/>
    <col min="14" max="15" width="13" customWidth="1"/>
    <col min="16" max="16" width="11.85546875" customWidth="1"/>
    <col min="18" max="18" width="12.85546875" customWidth="1"/>
    <col min="23" max="23" width="12.42578125" customWidth="1"/>
    <col min="29" max="29" width="2.5703125" customWidth="1"/>
  </cols>
  <sheetData>
    <row r="1" spans="2:31" ht="15.75" thickBot="1" x14ac:dyDescent="0.3"/>
    <row r="2" spans="2:31" ht="27" thickBot="1" x14ac:dyDescent="0.45">
      <c r="E2" s="116" t="s">
        <v>39</v>
      </c>
      <c r="F2" s="117"/>
      <c r="G2" s="117"/>
      <c r="H2" s="117"/>
      <c r="I2" s="117"/>
      <c r="J2" s="117"/>
      <c r="K2" s="118"/>
      <c r="M2" s="119" t="s">
        <v>36</v>
      </c>
      <c r="N2" s="120"/>
      <c r="O2" s="120"/>
      <c r="P2" s="120"/>
      <c r="Q2" s="120"/>
      <c r="R2" s="120"/>
      <c r="S2" s="120"/>
      <c r="T2" s="120"/>
      <c r="U2" s="120"/>
      <c r="V2" s="120"/>
      <c r="W2" s="121"/>
      <c r="Y2" s="119" t="s">
        <v>35</v>
      </c>
      <c r="Z2" s="120"/>
      <c r="AA2" s="120"/>
      <c r="AB2" s="121"/>
    </row>
    <row r="3" spans="2:31" s="2" customFormat="1" ht="18.75" x14ac:dyDescent="0.3">
      <c r="B3" s="30" t="s">
        <v>41</v>
      </c>
      <c r="C3" s="34" t="s">
        <v>28</v>
      </c>
      <c r="E3" s="30" t="s">
        <v>39</v>
      </c>
      <c r="F3" s="31" t="s">
        <v>39</v>
      </c>
      <c r="G3" s="31" t="s">
        <v>11</v>
      </c>
      <c r="H3" s="37" t="s">
        <v>11</v>
      </c>
      <c r="I3" s="35"/>
      <c r="J3" s="36" t="s">
        <v>11</v>
      </c>
      <c r="K3" s="33" t="s">
        <v>11</v>
      </c>
      <c r="L3" s="40"/>
      <c r="M3" s="31" t="s">
        <v>15</v>
      </c>
      <c r="N3" s="32" t="s">
        <v>15</v>
      </c>
      <c r="O3" s="31" t="s">
        <v>17</v>
      </c>
      <c r="P3" s="31" t="s">
        <v>17</v>
      </c>
      <c r="Q3" s="38" t="s">
        <v>23</v>
      </c>
      <c r="R3" s="39" t="s">
        <v>23</v>
      </c>
      <c r="S3" s="38" t="s">
        <v>23</v>
      </c>
      <c r="T3" s="31" t="s">
        <v>25</v>
      </c>
      <c r="U3" s="32" t="s">
        <v>25</v>
      </c>
      <c r="V3" s="31" t="s">
        <v>26</v>
      </c>
      <c r="W3" s="37" t="s">
        <v>26</v>
      </c>
      <c r="Y3" s="30" t="s">
        <v>33</v>
      </c>
      <c r="Z3" s="31" t="s">
        <v>33</v>
      </c>
      <c r="AA3" s="31" t="s">
        <v>26</v>
      </c>
      <c r="AB3" s="37" t="s">
        <v>26</v>
      </c>
    </row>
    <row r="4" spans="2:31" s="2" customFormat="1" ht="18.75" x14ac:dyDescent="0.3">
      <c r="B4" s="73" t="s">
        <v>12</v>
      </c>
      <c r="C4" s="74" t="s">
        <v>10</v>
      </c>
      <c r="D4" s="75"/>
      <c r="E4" s="73" t="s">
        <v>30</v>
      </c>
      <c r="F4" s="76" t="s">
        <v>29</v>
      </c>
      <c r="G4" s="76" t="s">
        <v>9</v>
      </c>
      <c r="H4" s="77" t="s">
        <v>8</v>
      </c>
      <c r="I4" s="78"/>
      <c r="J4" s="73" t="s">
        <v>9</v>
      </c>
      <c r="K4" s="76" t="s">
        <v>8</v>
      </c>
      <c r="L4" s="78"/>
      <c r="M4" s="79" t="s">
        <v>19</v>
      </c>
      <c r="N4" s="80" t="s">
        <v>16</v>
      </c>
      <c r="O4" s="76" t="s">
        <v>18</v>
      </c>
      <c r="P4" s="76" t="s">
        <v>20</v>
      </c>
      <c r="Q4" s="81" t="s">
        <v>24</v>
      </c>
      <c r="R4" s="76" t="s">
        <v>18</v>
      </c>
      <c r="S4" s="81" t="s">
        <v>20</v>
      </c>
      <c r="T4" s="76" t="s">
        <v>18</v>
      </c>
      <c r="U4" s="81" t="s">
        <v>20</v>
      </c>
      <c r="V4" s="76" t="s">
        <v>18</v>
      </c>
      <c r="W4" s="77" t="s">
        <v>20</v>
      </c>
      <c r="X4" s="82"/>
      <c r="Y4" s="73" t="s">
        <v>18</v>
      </c>
      <c r="Z4" s="76" t="s">
        <v>20</v>
      </c>
      <c r="AA4" s="76" t="s">
        <v>18</v>
      </c>
      <c r="AB4" s="77" t="s">
        <v>20</v>
      </c>
    </row>
    <row r="5" spans="2:31" s="2" customFormat="1" ht="19.5" thickBot="1" x14ac:dyDescent="0.35">
      <c r="B5" s="83"/>
      <c r="C5" s="84"/>
      <c r="D5" s="75"/>
      <c r="E5" s="83" t="s">
        <v>40</v>
      </c>
      <c r="F5" s="85" t="s">
        <v>14</v>
      </c>
      <c r="G5" s="85" t="s">
        <v>31</v>
      </c>
      <c r="H5" s="86" t="s">
        <v>32</v>
      </c>
      <c r="I5" s="78"/>
      <c r="J5" s="83" t="s">
        <v>27</v>
      </c>
      <c r="K5" s="85" t="s">
        <v>27</v>
      </c>
      <c r="L5" s="78"/>
      <c r="M5" s="71" t="s">
        <v>21</v>
      </c>
      <c r="N5" s="87" t="s">
        <v>21</v>
      </c>
      <c r="O5" s="85" t="s">
        <v>22</v>
      </c>
      <c r="P5" s="85" t="s">
        <v>22</v>
      </c>
      <c r="Q5" s="88">
        <v>950</v>
      </c>
      <c r="R5" s="89">
        <v>2.5000000000000001E-2</v>
      </c>
      <c r="S5" s="90">
        <v>2.5000000000000001E-2</v>
      </c>
      <c r="T5" s="71">
        <v>0.02</v>
      </c>
      <c r="U5" s="87">
        <v>0.02</v>
      </c>
      <c r="V5" s="85" t="s">
        <v>27</v>
      </c>
      <c r="W5" s="86" t="s">
        <v>27</v>
      </c>
      <c r="X5" s="82"/>
      <c r="Y5" s="83" t="s">
        <v>25</v>
      </c>
      <c r="Z5" s="85" t="s">
        <v>25</v>
      </c>
      <c r="AA5" s="85" t="s">
        <v>34</v>
      </c>
      <c r="AB5" s="86" t="s">
        <v>34</v>
      </c>
    </row>
    <row r="6" spans="2:31" s="2" customFormat="1" ht="18.75" x14ac:dyDescent="0.3">
      <c r="C6" s="3"/>
      <c r="E6" s="41"/>
      <c r="F6" s="35"/>
      <c r="G6" s="35"/>
      <c r="H6" s="35"/>
      <c r="I6" s="35"/>
      <c r="J6" s="35"/>
      <c r="K6" s="42"/>
      <c r="L6" s="35"/>
      <c r="M6" s="43"/>
      <c r="W6" s="44"/>
      <c r="Y6" s="43"/>
      <c r="AB6" s="44"/>
      <c r="AD6" s="69" t="s">
        <v>38</v>
      </c>
      <c r="AE6" s="70" t="s">
        <v>38</v>
      </c>
    </row>
    <row r="7" spans="2:31" ht="16.5" thickBot="1" x14ac:dyDescent="0.3">
      <c r="B7" s="26"/>
      <c r="C7" s="22"/>
      <c r="E7" s="11"/>
      <c r="F7" s="6"/>
      <c r="G7" s="6"/>
      <c r="H7" s="6"/>
      <c r="I7" s="6"/>
      <c r="J7" s="6"/>
      <c r="K7" s="7"/>
      <c r="L7" s="6"/>
      <c r="M7" s="45"/>
      <c r="N7" s="46"/>
      <c r="O7" s="46"/>
      <c r="P7" s="46"/>
      <c r="W7" s="47"/>
      <c r="Y7" s="94"/>
      <c r="AB7" s="47"/>
      <c r="AD7" s="71">
        <v>0.1</v>
      </c>
      <c r="AE7" s="72">
        <v>0.05</v>
      </c>
    </row>
    <row r="8" spans="2:31" ht="15.75" x14ac:dyDescent="0.25">
      <c r="B8" s="27" t="s">
        <v>7</v>
      </c>
      <c r="C8" s="23">
        <v>7493203.79</v>
      </c>
      <c r="E8" s="14">
        <f t="shared" ref="E8:E15" si="0">C8*1.2</f>
        <v>8991844.5480000004</v>
      </c>
      <c r="F8" s="15">
        <f t="shared" ref="F8:F15" si="1">E8*0.6</f>
        <v>5395106.7287999997</v>
      </c>
      <c r="G8" s="15">
        <f t="shared" ref="G8:G15" si="2">F8*0.1</f>
        <v>539510.67287999997</v>
      </c>
      <c r="H8" s="16">
        <f t="shared" ref="H8:H15" si="3">F8*0.05</f>
        <v>269755.33643999998</v>
      </c>
      <c r="I8" s="6"/>
      <c r="J8" s="14">
        <f t="shared" ref="J8:K15" si="4">G8/12</f>
        <v>44959.222739999997</v>
      </c>
      <c r="K8" s="16">
        <f t="shared" si="4"/>
        <v>22479.611369999999</v>
      </c>
      <c r="L8" s="6"/>
      <c r="M8" s="10">
        <f t="shared" ref="M8:N15" si="5">J8*0.05</f>
        <v>2247.9611369999998</v>
      </c>
      <c r="N8" s="4">
        <f t="shared" si="5"/>
        <v>1123.9805684999999</v>
      </c>
      <c r="O8" s="4">
        <f t="shared" ref="O8:P15" si="6">M8*0.15</f>
        <v>337.19417054999997</v>
      </c>
      <c r="P8" s="4">
        <f t="shared" si="6"/>
        <v>168.59708527499998</v>
      </c>
      <c r="Q8" s="50">
        <v>950</v>
      </c>
      <c r="R8" s="4">
        <f>J8*0.025</f>
        <v>1123.9805684999999</v>
      </c>
      <c r="S8" s="4">
        <f>K8*0.025</f>
        <v>561.99028424999995</v>
      </c>
      <c r="T8" s="4">
        <f>J8*0.02</f>
        <v>899.18445479999991</v>
      </c>
      <c r="U8" s="4">
        <f>K8*0.02</f>
        <v>449.59222739999996</v>
      </c>
      <c r="V8" s="4">
        <f>M8+O8+Q8+R8+T8</f>
        <v>5558.3203308499997</v>
      </c>
      <c r="W8" s="5">
        <f>N8+P8+Q8+S8+U8</f>
        <v>3254.1601654249998</v>
      </c>
      <c r="X8" s="91" t="s">
        <v>7</v>
      </c>
      <c r="Y8" s="95">
        <f>V8/J8</f>
        <v>0.12363025853435829</v>
      </c>
      <c r="Z8" s="96">
        <f>W8/K8</f>
        <v>0.14476051706871657</v>
      </c>
      <c r="AA8" s="53">
        <f>V8*12</f>
        <v>66699.843970199989</v>
      </c>
      <c r="AB8" s="54">
        <f>W8*12</f>
        <v>39049.921985099994</v>
      </c>
      <c r="AD8" s="67">
        <f>Q8+R8</f>
        <v>2073.9805685000001</v>
      </c>
      <c r="AE8" s="68">
        <f>Q8+S8</f>
        <v>1511.9902842500001</v>
      </c>
    </row>
    <row r="9" spans="2:31" ht="15.75" x14ac:dyDescent="0.25">
      <c r="B9" s="28" t="s">
        <v>5</v>
      </c>
      <c r="C9" s="24">
        <v>7201171.9900000002</v>
      </c>
      <c r="E9" s="17">
        <f t="shared" si="0"/>
        <v>8641406.3880000003</v>
      </c>
      <c r="F9" s="13">
        <f t="shared" si="1"/>
        <v>5184843.8328</v>
      </c>
      <c r="G9" s="13">
        <f t="shared" si="2"/>
        <v>518484.38328000001</v>
      </c>
      <c r="H9" s="18">
        <f t="shared" si="3"/>
        <v>259242.19164</v>
      </c>
      <c r="I9" s="6"/>
      <c r="J9" s="17">
        <f t="shared" si="4"/>
        <v>43207.031940000001</v>
      </c>
      <c r="K9" s="18">
        <f t="shared" si="4"/>
        <v>21603.51597</v>
      </c>
      <c r="L9" s="6"/>
      <c r="M9" s="11">
        <f t="shared" si="5"/>
        <v>2160.3515970000003</v>
      </c>
      <c r="N9" s="6">
        <f t="shared" si="5"/>
        <v>1080.1757985000002</v>
      </c>
      <c r="O9" s="6">
        <f t="shared" si="6"/>
        <v>324.05273955000001</v>
      </c>
      <c r="P9" s="6">
        <f t="shared" si="6"/>
        <v>162.02636977500001</v>
      </c>
      <c r="Q9" s="48">
        <v>950</v>
      </c>
      <c r="R9" s="6">
        <f t="shared" ref="R9:S15" si="7">J9*0.025</f>
        <v>1080.1757985000002</v>
      </c>
      <c r="S9" s="6">
        <f t="shared" si="7"/>
        <v>540.08789925000008</v>
      </c>
      <c r="T9" s="6">
        <f t="shared" ref="T9:U15" si="8">J9*0.02</f>
        <v>864.14063880000003</v>
      </c>
      <c r="U9" s="6">
        <f t="shared" si="8"/>
        <v>432.07031940000002</v>
      </c>
      <c r="V9" s="6">
        <f t="shared" ref="V9:V15" si="9">M9+O9+Q9+R9+T9</f>
        <v>5378.7207738500001</v>
      </c>
      <c r="W9" s="7">
        <f t="shared" ref="W9:W15" si="10">N9+P9+Q9+S9+U9</f>
        <v>3164.3603869250001</v>
      </c>
      <c r="X9" s="92" t="s">
        <v>5</v>
      </c>
      <c r="Y9" s="97">
        <f t="shared" ref="Y9:Z15" si="11">V9/J9</f>
        <v>0.12448716174994917</v>
      </c>
      <c r="Z9" s="98">
        <f t="shared" si="11"/>
        <v>0.14647432349989833</v>
      </c>
      <c r="AA9" s="57">
        <f t="shared" ref="AA9:AB15" si="12">V9*12</f>
        <v>64544.649286200001</v>
      </c>
      <c r="AB9" s="58">
        <f t="shared" si="12"/>
        <v>37972.324643100001</v>
      </c>
      <c r="AD9" s="63">
        <f t="shared" ref="AD9:AD15" si="13">Q9+R9</f>
        <v>2030.1757985000002</v>
      </c>
      <c r="AE9" s="65">
        <f t="shared" ref="AE9:AE15" si="14">Q9+S9</f>
        <v>1490.0878992500002</v>
      </c>
    </row>
    <row r="10" spans="2:31" ht="15.75" x14ac:dyDescent="0.25">
      <c r="B10" s="28" t="s">
        <v>0</v>
      </c>
      <c r="C10" s="24">
        <v>5696641.3300000001</v>
      </c>
      <c r="E10" s="17">
        <f t="shared" si="0"/>
        <v>6835969.5959999999</v>
      </c>
      <c r="F10" s="13">
        <f t="shared" si="1"/>
        <v>4101581.7575999997</v>
      </c>
      <c r="G10" s="13">
        <f t="shared" si="2"/>
        <v>410158.17576000001</v>
      </c>
      <c r="H10" s="18">
        <f t="shared" si="3"/>
        <v>205079.08788000001</v>
      </c>
      <c r="I10" s="6"/>
      <c r="J10" s="17">
        <f t="shared" si="4"/>
        <v>34179.847979999999</v>
      </c>
      <c r="K10" s="18">
        <f t="shared" si="4"/>
        <v>17089.923989999999</v>
      </c>
      <c r="L10" s="6"/>
      <c r="M10" s="11">
        <f t="shared" si="5"/>
        <v>1708.992399</v>
      </c>
      <c r="N10" s="6">
        <f t="shared" si="5"/>
        <v>854.49619949999999</v>
      </c>
      <c r="O10" s="6">
        <f t="shared" si="6"/>
        <v>256.34885985</v>
      </c>
      <c r="P10" s="6">
        <f t="shared" si="6"/>
        <v>128.174429925</v>
      </c>
      <c r="Q10" s="48">
        <v>950</v>
      </c>
      <c r="R10" s="6">
        <f t="shared" si="7"/>
        <v>854.49619949999999</v>
      </c>
      <c r="S10" s="6">
        <f t="shared" si="7"/>
        <v>427.24809974999999</v>
      </c>
      <c r="T10" s="6">
        <f t="shared" si="8"/>
        <v>683.59695959999999</v>
      </c>
      <c r="U10" s="6">
        <f t="shared" si="8"/>
        <v>341.7984798</v>
      </c>
      <c r="V10" s="6">
        <f t="shared" si="9"/>
        <v>4453.4344179500004</v>
      </c>
      <c r="W10" s="7">
        <f t="shared" si="10"/>
        <v>2701.7172089750002</v>
      </c>
      <c r="X10" s="92" t="s">
        <v>0</v>
      </c>
      <c r="Y10" s="97">
        <f t="shared" si="11"/>
        <v>0.13029415521554935</v>
      </c>
      <c r="Z10" s="98">
        <f t="shared" si="11"/>
        <v>0.15808831043109867</v>
      </c>
      <c r="AA10" s="57">
        <f t="shared" si="12"/>
        <v>53441.213015400004</v>
      </c>
      <c r="AB10" s="58">
        <f t="shared" si="12"/>
        <v>32420.606507700002</v>
      </c>
      <c r="AD10" s="63">
        <f t="shared" si="13"/>
        <v>1804.4961994999999</v>
      </c>
      <c r="AE10" s="65">
        <f t="shared" si="14"/>
        <v>1377.2480997499999</v>
      </c>
    </row>
    <row r="11" spans="2:31" ht="15.75" x14ac:dyDescent="0.25">
      <c r="B11" s="28" t="s">
        <v>6</v>
      </c>
      <c r="C11" s="24">
        <v>4744214.42</v>
      </c>
      <c r="E11" s="17">
        <f t="shared" si="0"/>
        <v>5693057.3039999995</v>
      </c>
      <c r="F11" s="13">
        <f t="shared" si="1"/>
        <v>3415834.3823999995</v>
      </c>
      <c r="G11" s="13">
        <f t="shared" si="2"/>
        <v>341583.43823999999</v>
      </c>
      <c r="H11" s="18">
        <f t="shared" si="3"/>
        <v>170791.71911999999</v>
      </c>
      <c r="I11" s="6"/>
      <c r="J11" s="17">
        <f t="shared" si="4"/>
        <v>28465.286519999998</v>
      </c>
      <c r="K11" s="18">
        <f t="shared" si="4"/>
        <v>14232.643259999999</v>
      </c>
      <c r="L11" s="6"/>
      <c r="M11" s="11">
        <f t="shared" si="5"/>
        <v>1423.264326</v>
      </c>
      <c r="N11" s="6">
        <f t="shared" si="5"/>
        <v>711.63216299999999</v>
      </c>
      <c r="O11" s="6">
        <f t="shared" si="6"/>
        <v>213.48964889999999</v>
      </c>
      <c r="P11" s="6">
        <f t="shared" si="6"/>
        <v>106.74482445</v>
      </c>
      <c r="Q11" s="48">
        <v>950</v>
      </c>
      <c r="R11" s="6">
        <f t="shared" si="7"/>
        <v>711.63216299999999</v>
      </c>
      <c r="S11" s="6">
        <f t="shared" si="7"/>
        <v>355.8160815</v>
      </c>
      <c r="T11" s="6">
        <f t="shared" si="8"/>
        <v>569.30573040000002</v>
      </c>
      <c r="U11" s="6">
        <f t="shared" si="8"/>
        <v>284.65286520000001</v>
      </c>
      <c r="V11" s="6">
        <f t="shared" si="9"/>
        <v>3867.6918682999999</v>
      </c>
      <c r="W11" s="7">
        <f t="shared" si="10"/>
        <v>2408.8459341500002</v>
      </c>
      <c r="X11" s="92" t="s">
        <v>6</v>
      </c>
      <c r="Y11" s="55">
        <f t="shared" si="11"/>
        <v>0.13587398340721146</v>
      </c>
      <c r="Z11" s="56">
        <f t="shared" si="11"/>
        <v>0.16924796681442295</v>
      </c>
      <c r="AA11" s="57">
        <f t="shared" si="12"/>
        <v>46412.302419599997</v>
      </c>
      <c r="AB11" s="58">
        <f t="shared" si="12"/>
        <v>28906.151209800002</v>
      </c>
      <c r="AD11" s="63">
        <f t="shared" si="13"/>
        <v>1661.632163</v>
      </c>
      <c r="AE11" s="65">
        <f t="shared" si="14"/>
        <v>1305.8160815000001</v>
      </c>
    </row>
    <row r="12" spans="2:31" ht="15.75" x14ac:dyDescent="0.25">
      <c r="B12" s="28" t="s">
        <v>1</v>
      </c>
      <c r="C12" s="24">
        <v>4424043.97</v>
      </c>
      <c r="E12" s="17">
        <f t="shared" si="0"/>
        <v>5308852.7639999995</v>
      </c>
      <c r="F12" s="13">
        <f t="shared" si="1"/>
        <v>3185311.6583999996</v>
      </c>
      <c r="G12" s="13">
        <f t="shared" si="2"/>
        <v>318531.16583999997</v>
      </c>
      <c r="H12" s="18">
        <f t="shared" si="3"/>
        <v>159265.58291999999</v>
      </c>
      <c r="I12" s="6"/>
      <c r="J12" s="17">
        <f t="shared" si="4"/>
        <v>26544.263819999996</v>
      </c>
      <c r="K12" s="18">
        <f t="shared" si="4"/>
        <v>13272.131909999998</v>
      </c>
      <c r="L12" s="6"/>
      <c r="M12" s="11">
        <f t="shared" si="5"/>
        <v>1327.2131909999998</v>
      </c>
      <c r="N12" s="6">
        <f t="shared" si="5"/>
        <v>663.60659549999991</v>
      </c>
      <c r="O12" s="6">
        <f t="shared" si="6"/>
        <v>199.08197864999997</v>
      </c>
      <c r="P12" s="6">
        <f t="shared" si="6"/>
        <v>99.540989324999984</v>
      </c>
      <c r="Q12" s="48">
        <v>950</v>
      </c>
      <c r="R12" s="6">
        <f t="shared" si="7"/>
        <v>663.60659549999991</v>
      </c>
      <c r="S12" s="6">
        <f t="shared" si="7"/>
        <v>331.80329774999996</v>
      </c>
      <c r="T12" s="6">
        <f t="shared" si="8"/>
        <v>530.88527639999995</v>
      </c>
      <c r="U12" s="6">
        <f t="shared" si="8"/>
        <v>265.44263819999998</v>
      </c>
      <c r="V12" s="6">
        <f t="shared" si="9"/>
        <v>3670.7870415499992</v>
      </c>
      <c r="W12" s="7">
        <f t="shared" si="10"/>
        <v>2310.3935207749996</v>
      </c>
      <c r="X12" s="92" t="s">
        <v>1</v>
      </c>
      <c r="Y12" s="55">
        <f t="shared" si="11"/>
        <v>0.13828927660009974</v>
      </c>
      <c r="Z12" s="56">
        <f t="shared" si="11"/>
        <v>0.17407855320019947</v>
      </c>
      <c r="AA12" s="57">
        <f t="shared" si="12"/>
        <v>44049.444498599987</v>
      </c>
      <c r="AB12" s="58">
        <f t="shared" si="12"/>
        <v>27724.722249299994</v>
      </c>
      <c r="AD12" s="63">
        <f t="shared" si="13"/>
        <v>1613.6065954999999</v>
      </c>
      <c r="AE12" s="65">
        <f t="shared" si="14"/>
        <v>1281.80329775</v>
      </c>
    </row>
    <row r="13" spans="2:31" ht="15.75" x14ac:dyDescent="0.25">
      <c r="B13" s="28" t="s">
        <v>3</v>
      </c>
      <c r="C13" s="24">
        <v>3421888.2</v>
      </c>
      <c r="E13" s="17">
        <f t="shared" si="0"/>
        <v>4106265.84</v>
      </c>
      <c r="F13" s="13">
        <f t="shared" si="1"/>
        <v>2463759.5039999997</v>
      </c>
      <c r="G13" s="13">
        <f t="shared" si="2"/>
        <v>246375.95039999997</v>
      </c>
      <c r="H13" s="18">
        <f t="shared" si="3"/>
        <v>123187.97519999999</v>
      </c>
      <c r="I13" s="6"/>
      <c r="J13" s="17">
        <f t="shared" si="4"/>
        <v>20531.329199999996</v>
      </c>
      <c r="K13" s="18">
        <f t="shared" si="4"/>
        <v>10265.664599999998</v>
      </c>
      <c r="L13" s="6"/>
      <c r="M13" s="11">
        <f t="shared" si="5"/>
        <v>1026.5664599999998</v>
      </c>
      <c r="N13" s="6">
        <f t="shared" si="5"/>
        <v>513.28322999999989</v>
      </c>
      <c r="O13" s="6">
        <f t="shared" si="6"/>
        <v>153.98496899999995</v>
      </c>
      <c r="P13" s="6">
        <f t="shared" si="6"/>
        <v>76.992484499999975</v>
      </c>
      <c r="Q13" s="48">
        <v>950</v>
      </c>
      <c r="R13" s="6">
        <f t="shared" si="7"/>
        <v>513.28322999999989</v>
      </c>
      <c r="S13" s="6">
        <f t="shared" si="7"/>
        <v>256.64161499999994</v>
      </c>
      <c r="T13" s="6">
        <f t="shared" si="8"/>
        <v>410.62658399999992</v>
      </c>
      <c r="U13" s="6">
        <f t="shared" si="8"/>
        <v>205.31329199999996</v>
      </c>
      <c r="V13" s="6">
        <f t="shared" si="9"/>
        <v>3054.4612429999997</v>
      </c>
      <c r="W13" s="7">
        <f t="shared" si="10"/>
        <v>2002.2306214999999</v>
      </c>
      <c r="X13" s="92" t="s">
        <v>3</v>
      </c>
      <c r="Y13" s="55">
        <f t="shared" si="11"/>
        <v>0.14877074997170667</v>
      </c>
      <c r="Z13" s="56">
        <f t="shared" si="11"/>
        <v>0.19504149994341333</v>
      </c>
      <c r="AA13" s="57">
        <f t="shared" si="12"/>
        <v>36653.534915999997</v>
      </c>
      <c r="AB13" s="58">
        <f t="shared" si="12"/>
        <v>24026.767457999998</v>
      </c>
      <c r="AD13" s="63">
        <f t="shared" si="13"/>
        <v>1463.28323</v>
      </c>
      <c r="AE13" s="65">
        <f t="shared" si="14"/>
        <v>1206.641615</v>
      </c>
    </row>
    <row r="14" spans="2:31" ht="15.75" x14ac:dyDescent="0.25">
      <c r="B14" s="28" t="s">
        <v>2</v>
      </c>
      <c r="C14" s="24">
        <v>2314558.96</v>
      </c>
      <c r="E14" s="17">
        <f t="shared" si="0"/>
        <v>2777470.7519999999</v>
      </c>
      <c r="F14" s="13">
        <f t="shared" si="1"/>
        <v>1666482.4511999998</v>
      </c>
      <c r="G14" s="13">
        <f t="shared" si="2"/>
        <v>166648.24511999998</v>
      </c>
      <c r="H14" s="18">
        <f t="shared" si="3"/>
        <v>83324.122559999989</v>
      </c>
      <c r="I14" s="6"/>
      <c r="J14" s="17">
        <f t="shared" si="4"/>
        <v>13887.353759999998</v>
      </c>
      <c r="K14" s="18">
        <f t="shared" si="4"/>
        <v>6943.6768799999991</v>
      </c>
      <c r="L14" s="6"/>
      <c r="M14" s="11">
        <f t="shared" si="5"/>
        <v>694.36768799999993</v>
      </c>
      <c r="N14" s="6">
        <f t="shared" si="5"/>
        <v>347.18384399999997</v>
      </c>
      <c r="O14" s="6">
        <f t="shared" si="6"/>
        <v>104.15515319999999</v>
      </c>
      <c r="P14" s="6">
        <f t="shared" si="6"/>
        <v>52.077576599999993</v>
      </c>
      <c r="Q14" s="48">
        <v>950</v>
      </c>
      <c r="R14" s="6">
        <f t="shared" si="7"/>
        <v>347.18384399999997</v>
      </c>
      <c r="S14" s="6">
        <f t="shared" si="7"/>
        <v>173.59192199999998</v>
      </c>
      <c r="T14" s="6">
        <f t="shared" si="8"/>
        <v>277.74707519999998</v>
      </c>
      <c r="U14" s="6">
        <f t="shared" si="8"/>
        <v>138.87353759999999</v>
      </c>
      <c r="V14" s="6">
        <f t="shared" si="9"/>
        <v>2373.4537603999997</v>
      </c>
      <c r="W14" s="7">
        <f t="shared" si="10"/>
        <v>1661.7268801999999</v>
      </c>
      <c r="X14" s="92" t="s">
        <v>2</v>
      </c>
      <c r="Y14" s="55">
        <f t="shared" si="11"/>
        <v>0.17090756103846813</v>
      </c>
      <c r="Z14" s="56">
        <f t="shared" si="11"/>
        <v>0.23931512207693628</v>
      </c>
      <c r="AA14" s="57">
        <f t="shared" si="12"/>
        <v>28481.445124799997</v>
      </c>
      <c r="AB14" s="58">
        <f t="shared" si="12"/>
        <v>19940.722562399998</v>
      </c>
      <c r="AD14" s="63">
        <f t="shared" si="13"/>
        <v>1297.1838439999999</v>
      </c>
      <c r="AE14" s="65">
        <f t="shared" si="14"/>
        <v>1123.5919220000001</v>
      </c>
    </row>
    <row r="15" spans="2:31" ht="16.5" thickBot="1" x14ac:dyDescent="0.3">
      <c r="B15" s="29" t="s">
        <v>4</v>
      </c>
      <c r="C15" s="25">
        <v>1418919.25</v>
      </c>
      <c r="E15" s="19">
        <f t="shared" si="0"/>
        <v>1702703.0999999999</v>
      </c>
      <c r="F15" s="20">
        <f t="shared" si="1"/>
        <v>1021621.8599999999</v>
      </c>
      <c r="G15" s="20">
        <f t="shared" si="2"/>
        <v>102162.18599999999</v>
      </c>
      <c r="H15" s="21">
        <f t="shared" si="3"/>
        <v>51081.092999999993</v>
      </c>
      <c r="I15" s="8"/>
      <c r="J15" s="19">
        <f t="shared" si="4"/>
        <v>8513.5154999999995</v>
      </c>
      <c r="K15" s="21">
        <f t="shared" si="4"/>
        <v>4256.7577499999998</v>
      </c>
      <c r="L15" s="6"/>
      <c r="M15" s="12">
        <f t="shared" si="5"/>
        <v>425.67577499999999</v>
      </c>
      <c r="N15" s="8">
        <f t="shared" si="5"/>
        <v>212.83788749999999</v>
      </c>
      <c r="O15" s="8">
        <f t="shared" si="6"/>
        <v>63.851366249999998</v>
      </c>
      <c r="P15" s="8">
        <f t="shared" si="6"/>
        <v>31.925683124999999</v>
      </c>
      <c r="Q15" s="49">
        <v>950</v>
      </c>
      <c r="R15" s="8">
        <f t="shared" si="7"/>
        <v>212.83788749999999</v>
      </c>
      <c r="S15" s="8">
        <f t="shared" si="7"/>
        <v>106.41894375</v>
      </c>
      <c r="T15" s="8">
        <f t="shared" si="8"/>
        <v>170.27030999999999</v>
      </c>
      <c r="U15" s="8">
        <f t="shared" si="8"/>
        <v>85.135154999999997</v>
      </c>
      <c r="V15" s="8">
        <f t="shared" si="9"/>
        <v>1822.6353387500003</v>
      </c>
      <c r="W15" s="9">
        <f t="shared" si="10"/>
        <v>1386.3176693749999</v>
      </c>
      <c r="X15" s="93" t="s">
        <v>4</v>
      </c>
      <c r="Y15" s="59">
        <f t="shared" si="11"/>
        <v>0.21408727555027068</v>
      </c>
      <c r="Z15" s="60">
        <f t="shared" si="11"/>
        <v>0.32567455110054128</v>
      </c>
      <c r="AA15" s="61">
        <f t="shared" si="12"/>
        <v>21871.624065000004</v>
      </c>
      <c r="AB15" s="62">
        <f t="shared" si="12"/>
        <v>16635.812032499998</v>
      </c>
      <c r="AD15" s="64">
        <f t="shared" si="13"/>
        <v>1162.8378875000001</v>
      </c>
      <c r="AE15" s="66">
        <f t="shared" si="14"/>
        <v>1056.4189437499999</v>
      </c>
    </row>
    <row r="16" spans="2:31" ht="15.75" thickBot="1" x14ac:dyDescent="0.3"/>
    <row r="17" spans="25:28" x14ac:dyDescent="0.25">
      <c r="Y17" s="122" t="s">
        <v>37</v>
      </c>
      <c r="Z17" s="123"/>
      <c r="AA17" s="123"/>
      <c r="AB17" s="124"/>
    </row>
    <row r="18" spans="25:28" ht="15.75" thickBot="1" x14ac:dyDescent="0.3">
      <c r="Y18" s="125"/>
      <c r="Z18" s="126"/>
      <c r="AA18" s="126"/>
      <c r="AB18" s="127"/>
    </row>
    <row r="20" spans="25:28" ht="18.75" x14ac:dyDescent="0.3">
      <c r="Y20" s="2" t="s">
        <v>43</v>
      </c>
    </row>
    <row r="21" spans="25:28" ht="18.75" x14ac:dyDescent="0.3">
      <c r="Y21" s="2" t="s">
        <v>42</v>
      </c>
    </row>
  </sheetData>
  <mergeCells count="4">
    <mergeCell ref="E2:K2"/>
    <mergeCell ref="M2:W2"/>
    <mergeCell ref="Y2:AB2"/>
    <mergeCell ref="Y17:AB18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B768-C835-42F9-98F6-A53B446DAA41}">
  <dimension ref="B1:AG26"/>
  <sheetViews>
    <sheetView tabSelected="1" zoomScale="110" zoomScaleNormal="110" workbookViewId="0">
      <selection activeCell="B2" sqref="B2"/>
    </sheetView>
  </sheetViews>
  <sheetFormatPr baseColWidth="10" defaultRowHeight="15" x14ac:dyDescent="0.25"/>
  <cols>
    <col min="1" max="1" width="3.42578125" customWidth="1"/>
    <col min="2" max="2" width="29.42578125" customWidth="1"/>
    <col min="3" max="3" width="36" style="1" customWidth="1"/>
    <col min="4" max="4" width="4.140625" customWidth="1"/>
    <col min="5" max="5" width="22.5703125" customWidth="1"/>
    <col min="6" max="6" width="20" customWidth="1"/>
    <col min="7" max="7" width="18.7109375" customWidth="1"/>
    <col min="8" max="8" width="19.5703125" customWidth="1"/>
    <col min="9" max="9" width="6.85546875" customWidth="1"/>
    <col min="10" max="10" width="15.28515625" customWidth="1"/>
    <col min="11" max="11" width="14.28515625" customWidth="1"/>
    <col min="12" max="12" width="3.140625" customWidth="1"/>
    <col min="13" max="13" width="12.85546875" customWidth="1"/>
    <col min="14" max="15" width="13" customWidth="1"/>
    <col min="16" max="16" width="11.85546875" customWidth="1"/>
    <col min="18" max="18" width="17.28515625" bestFit="1" customWidth="1"/>
    <col min="19" max="19" width="13.7109375" customWidth="1"/>
    <col min="20" max="20" width="17.28515625" bestFit="1" customWidth="1"/>
    <col min="21" max="21" width="12.85546875" bestFit="1" customWidth="1"/>
    <col min="25" max="25" width="12.42578125" customWidth="1"/>
    <col min="31" max="31" width="2.5703125" customWidth="1"/>
  </cols>
  <sheetData>
    <row r="1" spans="2:33" ht="15.75" thickBot="1" x14ac:dyDescent="0.3"/>
    <row r="2" spans="2:33" ht="27" thickBot="1" x14ac:dyDescent="0.45">
      <c r="E2" s="116" t="s">
        <v>39</v>
      </c>
      <c r="F2" s="117"/>
      <c r="G2" s="117"/>
      <c r="H2" s="117"/>
      <c r="I2" s="117"/>
      <c r="J2" s="117"/>
      <c r="K2" s="118"/>
      <c r="M2" s="119" t="s">
        <v>36</v>
      </c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  <c r="AA2" s="119" t="s">
        <v>35</v>
      </c>
      <c r="AB2" s="120"/>
      <c r="AC2" s="120"/>
      <c r="AD2" s="121"/>
    </row>
    <row r="3" spans="2:33" s="2" customFormat="1" ht="18.75" x14ac:dyDescent="0.3">
      <c r="B3" s="30" t="s">
        <v>41</v>
      </c>
      <c r="C3" s="34" t="s">
        <v>28</v>
      </c>
      <c r="E3" s="30" t="s">
        <v>39</v>
      </c>
      <c r="F3" s="31" t="s">
        <v>39</v>
      </c>
      <c r="G3" s="31" t="s">
        <v>11</v>
      </c>
      <c r="H3" s="37" t="s">
        <v>11</v>
      </c>
      <c r="I3" s="35"/>
      <c r="J3" s="36" t="s">
        <v>11</v>
      </c>
      <c r="K3" s="33" t="s">
        <v>11</v>
      </c>
      <c r="L3" s="40"/>
      <c r="M3" s="31" t="s">
        <v>15</v>
      </c>
      <c r="N3" s="32" t="s">
        <v>15</v>
      </c>
      <c r="O3" s="31" t="s">
        <v>17</v>
      </c>
      <c r="P3" s="31" t="s">
        <v>17</v>
      </c>
      <c r="Q3" s="38" t="s">
        <v>23</v>
      </c>
      <c r="R3" s="39" t="s">
        <v>23</v>
      </c>
      <c r="S3" s="113" t="s">
        <v>23</v>
      </c>
      <c r="T3" s="113" t="s">
        <v>23</v>
      </c>
      <c r="U3" s="38" t="s">
        <v>23</v>
      </c>
      <c r="V3" s="31" t="s">
        <v>25</v>
      </c>
      <c r="W3" s="32" t="s">
        <v>25</v>
      </c>
      <c r="X3" s="31" t="s">
        <v>26</v>
      </c>
      <c r="Y3" s="37" t="s">
        <v>26</v>
      </c>
      <c r="AA3" s="30" t="s">
        <v>33</v>
      </c>
      <c r="AB3" s="31" t="s">
        <v>33</v>
      </c>
      <c r="AC3" s="31" t="s">
        <v>26</v>
      </c>
      <c r="AD3" s="37" t="s">
        <v>26</v>
      </c>
    </row>
    <row r="4" spans="2:33" s="2" customFormat="1" ht="18.75" x14ac:dyDescent="0.3">
      <c r="B4" s="73" t="s">
        <v>12</v>
      </c>
      <c r="C4" s="74" t="s">
        <v>10</v>
      </c>
      <c r="D4" s="75"/>
      <c r="E4" s="73" t="s">
        <v>30</v>
      </c>
      <c r="F4" s="76" t="s">
        <v>29</v>
      </c>
      <c r="G4" s="76" t="s">
        <v>52</v>
      </c>
      <c r="H4" s="77" t="s">
        <v>8</v>
      </c>
      <c r="I4" s="78"/>
      <c r="J4" s="73" t="s">
        <v>52</v>
      </c>
      <c r="K4" s="76" t="s">
        <v>8</v>
      </c>
      <c r="L4" s="78"/>
      <c r="M4" s="79" t="s">
        <v>53</v>
      </c>
      <c r="N4" s="80" t="s">
        <v>16</v>
      </c>
      <c r="O4" s="76" t="s">
        <v>54</v>
      </c>
      <c r="P4" s="76" t="s">
        <v>20</v>
      </c>
      <c r="Q4" s="81" t="s">
        <v>24</v>
      </c>
      <c r="R4" s="76" t="s">
        <v>54</v>
      </c>
      <c r="S4" s="114" t="s">
        <v>53</v>
      </c>
      <c r="T4" s="114" t="s">
        <v>20</v>
      </c>
      <c r="U4" s="81" t="s">
        <v>20</v>
      </c>
      <c r="V4" s="76" t="s">
        <v>54</v>
      </c>
      <c r="W4" s="81" t="s">
        <v>20</v>
      </c>
      <c r="X4" s="76" t="s">
        <v>54</v>
      </c>
      <c r="Y4" s="77" t="s">
        <v>20</v>
      </c>
      <c r="Z4" s="82"/>
      <c r="AA4" s="73" t="s">
        <v>54</v>
      </c>
      <c r="AB4" s="76" t="s">
        <v>20</v>
      </c>
      <c r="AC4" s="76" t="s">
        <v>54</v>
      </c>
      <c r="AD4" s="77" t="s">
        <v>20</v>
      </c>
    </row>
    <row r="5" spans="2:33" s="2" customFormat="1" ht="19.5" thickBot="1" x14ac:dyDescent="0.35">
      <c r="B5" s="83"/>
      <c r="C5" s="84"/>
      <c r="D5" s="75"/>
      <c r="E5" s="83" t="s">
        <v>55</v>
      </c>
      <c r="F5" s="85" t="s">
        <v>14</v>
      </c>
      <c r="G5" s="85" t="s">
        <v>31</v>
      </c>
      <c r="H5" s="86" t="s">
        <v>31</v>
      </c>
      <c r="I5" s="78"/>
      <c r="J5" s="83" t="s">
        <v>27</v>
      </c>
      <c r="K5" s="85" t="s">
        <v>27</v>
      </c>
      <c r="L5" s="78"/>
      <c r="M5" s="109" t="s">
        <v>58</v>
      </c>
      <c r="N5" s="110" t="s">
        <v>58</v>
      </c>
      <c r="O5" s="85" t="s">
        <v>22</v>
      </c>
      <c r="P5" s="85" t="s">
        <v>22</v>
      </c>
      <c r="Q5" s="88">
        <v>1250</v>
      </c>
      <c r="R5" s="89" t="s">
        <v>57</v>
      </c>
      <c r="S5" s="115" t="s">
        <v>56</v>
      </c>
      <c r="T5" s="89" t="s">
        <v>57</v>
      </c>
      <c r="U5" s="90" t="s">
        <v>56</v>
      </c>
      <c r="V5" s="71">
        <v>0.02</v>
      </c>
      <c r="W5" s="87">
        <v>0.02</v>
      </c>
      <c r="X5" s="85" t="s">
        <v>27</v>
      </c>
      <c r="Y5" s="86" t="s">
        <v>27</v>
      </c>
      <c r="Z5" s="82"/>
      <c r="AA5" s="83" t="s">
        <v>25</v>
      </c>
      <c r="AB5" s="85" t="s">
        <v>25</v>
      </c>
      <c r="AC5" s="85" t="s">
        <v>34</v>
      </c>
      <c r="AD5" s="86" t="s">
        <v>34</v>
      </c>
    </row>
    <row r="6" spans="2:33" s="2" customFormat="1" ht="18.75" x14ac:dyDescent="0.3">
      <c r="C6" s="3"/>
      <c r="E6" s="41"/>
      <c r="F6" s="35"/>
      <c r="G6" s="35"/>
      <c r="H6" s="35"/>
      <c r="I6" s="35"/>
      <c r="J6" s="35"/>
      <c r="K6" s="42"/>
      <c r="L6" s="35"/>
      <c r="M6" s="43"/>
      <c r="Y6" s="44"/>
      <c r="AA6" s="43"/>
      <c r="AD6" s="44"/>
      <c r="AF6" s="69" t="s">
        <v>38</v>
      </c>
      <c r="AG6" s="70" t="s">
        <v>38</v>
      </c>
    </row>
    <row r="7" spans="2:33" ht="16.5" thickBot="1" x14ac:dyDescent="0.3">
      <c r="B7" s="26"/>
      <c r="C7" s="22"/>
      <c r="E7" s="11"/>
      <c r="F7" s="6"/>
      <c r="G7" s="6"/>
      <c r="H7" s="6"/>
      <c r="I7" s="6"/>
      <c r="J7" s="6"/>
      <c r="K7" s="7"/>
      <c r="L7" s="6"/>
      <c r="M7" s="45"/>
      <c r="N7" s="46"/>
      <c r="O7" s="46"/>
      <c r="P7" s="46"/>
      <c r="Y7" s="47"/>
      <c r="AA7" s="94"/>
      <c r="AD7" s="47"/>
      <c r="AF7" s="71">
        <v>0.03</v>
      </c>
      <c r="AG7" s="72">
        <v>0.05</v>
      </c>
    </row>
    <row r="8" spans="2:33" ht="15.75" x14ac:dyDescent="0.25">
      <c r="B8" s="27" t="s">
        <v>7</v>
      </c>
      <c r="C8" s="23">
        <v>7493203.79</v>
      </c>
      <c r="E8" s="14">
        <f t="shared" ref="E8:E15" si="0">C8*1.2</f>
        <v>8991844.5480000004</v>
      </c>
      <c r="F8" s="15">
        <f t="shared" ref="F8:F15" si="1">E8*0.6</f>
        <v>5395106.7287999997</v>
      </c>
      <c r="G8" s="15">
        <f>F8*0.03</f>
        <v>161853.20186399997</v>
      </c>
      <c r="H8" s="16">
        <f t="shared" ref="H8:H15" si="2">F8*0.05</f>
        <v>269755.33643999998</v>
      </c>
      <c r="I8" s="6"/>
      <c r="J8" s="14">
        <f t="shared" ref="J8:K15" si="3">G8/12</f>
        <v>13487.766821999998</v>
      </c>
      <c r="K8" s="16">
        <f t="shared" si="3"/>
        <v>22479.611369999999</v>
      </c>
      <c r="L8" s="6"/>
      <c r="M8" s="14">
        <f>J8*0.06</f>
        <v>809.26600931999985</v>
      </c>
      <c r="N8" s="15">
        <f>K8*0.06</f>
        <v>1348.7766821999999</v>
      </c>
      <c r="O8" s="15">
        <f>M8*0.15</f>
        <v>121.38990139799998</v>
      </c>
      <c r="P8" s="15">
        <f t="shared" ref="O8:P15" si="4">N8*0.15</f>
        <v>202.31650232999996</v>
      </c>
      <c r="Q8" s="107">
        <v>1250</v>
      </c>
      <c r="R8" s="15">
        <f>J8*70%*0.025</f>
        <v>236.03591938499994</v>
      </c>
      <c r="S8" s="15">
        <f>J8*30%*1.5%</f>
        <v>60.694950698999982</v>
      </c>
      <c r="T8" s="15">
        <f>K8*70%*0.025</f>
        <v>393.39319897499996</v>
      </c>
      <c r="U8" s="15">
        <f>K8*30%*0.015</f>
        <v>101.158251165</v>
      </c>
      <c r="V8" s="15">
        <f>J8*0.02</f>
        <v>269.75533643999995</v>
      </c>
      <c r="W8" s="15">
        <f>K8*0.02</f>
        <v>449.59222739999996</v>
      </c>
      <c r="X8" s="15">
        <f>M8+O8+Q8+R8+S8+V8</f>
        <v>2747.142117242</v>
      </c>
      <c r="Y8" s="15">
        <f>N8+P8+Q8+T8+U8+W8</f>
        <v>3745.2368620699999</v>
      </c>
      <c r="Z8" s="103" t="s">
        <v>7</v>
      </c>
      <c r="AA8" s="95">
        <f t="shared" ref="AA8:AB15" si="5">X8/J8</f>
        <v>0.20367657251911531</v>
      </c>
      <c r="AB8" s="96">
        <f t="shared" si="5"/>
        <v>0.16660594351146918</v>
      </c>
      <c r="AC8" s="53">
        <f>X8*12</f>
        <v>32965.705406904002</v>
      </c>
      <c r="AD8" s="54">
        <f>Y8*12</f>
        <v>44942.842344839999</v>
      </c>
      <c r="AF8" s="67">
        <f>Q8+R8+S8</f>
        <v>1546.7308700839999</v>
      </c>
      <c r="AG8" s="68">
        <f>Q8+T8+U8</f>
        <v>1744.5514501399998</v>
      </c>
    </row>
    <row r="9" spans="2:33" ht="15.75" x14ac:dyDescent="0.25">
      <c r="B9" s="28" t="s">
        <v>5</v>
      </c>
      <c r="C9" s="24">
        <v>7201171.9900000002</v>
      </c>
      <c r="E9" s="17">
        <f t="shared" si="0"/>
        <v>8641406.3880000003</v>
      </c>
      <c r="F9" s="13">
        <f t="shared" si="1"/>
        <v>5184843.8328</v>
      </c>
      <c r="G9" s="13">
        <f>F9*0.03</f>
        <v>155545.314984</v>
      </c>
      <c r="H9" s="18">
        <f t="shared" si="2"/>
        <v>259242.19164</v>
      </c>
      <c r="I9" s="6"/>
      <c r="J9" s="17">
        <f t="shared" si="3"/>
        <v>12962.109581999999</v>
      </c>
      <c r="K9" s="18">
        <f t="shared" si="3"/>
        <v>21603.51597</v>
      </c>
      <c r="L9" s="6"/>
      <c r="M9" s="17">
        <f>J9*0.06</f>
        <v>777.72657491999996</v>
      </c>
      <c r="N9" s="13">
        <f>K9*0.06</f>
        <v>1296.2109582000001</v>
      </c>
      <c r="O9" s="13">
        <f t="shared" si="4"/>
        <v>116.65898623799998</v>
      </c>
      <c r="P9" s="13">
        <f t="shared" si="4"/>
        <v>194.43164372999999</v>
      </c>
      <c r="Q9" s="106">
        <v>1250</v>
      </c>
      <c r="R9" s="13">
        <f>J9*70%*0.025</f>
        <v>226.836917685</v>
      </c>
      <c r="S9" s="13">
        <f t="shared" ref="S9:S15" si="6">J9*30%*1.5%</f>
        <v>58.329493118999991</v>
      </c>
      <c r="T9" s="13">
        <f>K9*70%*0.025</f>
        <v>378.06152947500004</v>
      </c>
      <c r="U9" s="13">
        <f t="shared" ref="U9:U15" si="7">K9*30%*0.015</f>
        <v>97.215821864999995</v>
      </c>
      <c r="V9" s="13">
        <f t="shared" ref="V9:W15" si="8">J9*0.02</f>
        <v>259.24219163999999</v>
      </c>
      <c r="W9" s="13">
        <f t="shared" si="8"/>
        <v>432.07031940000002</v>
      </c>
      <c r="X9" s="13">
        <f t="shared" ref="X9:X15" si="9">M9+O9+Q9+R9+S9+V9</f>
        <v>2688.794163602</v>
      </c>
      <c r="Y9" s="13">
        <f t="shared" ref="Y9:Y15" si="10">N9+P9+Q9+T9+U9+W9</f>
        <v>3647.9902726700002</v>
      </c>
      <c r="Z9" s="104" t="s">
        <v>5</v>
      </c>
      <c r="AA9" s="97">
        <f t="shared" si="5"/>
        <v>0.20743491995591742</v>
      </c>
      <c r="AB9" s="98">
        <f t="shared" si="5"/>
        <v>0.16886095197355044</v>
      </c>
      <c r="AC9" s="57">
        <f t="shared" ref="AC9:AD15" si="11">X9*12</f>
        <v>32265.529963223998</v>
      </c>
      <c r="AD9" s="58">
        <f t="shared" si="11"/>
        <v>43775.883272040002</v>
      </c>
      <c r="AF9" s="67">
        <f t="shared" ref="AF9:AF15" si="12">Q9+R9+S9</f>
        <v>1535.1664108040002</v>
      </c>
      <c r="AG9" s="68">
        <f t="shared" ref="AG9:AG15" si="13">Q9+T9+U9</f>
        <v>1725.27735134</v>
      </c>
    </row>
    <row r="10" spans="2:33" ht="15.75" x14ac:dyDescent="0.25">
      <c r="B10" s="28" t="s">
        <v>0</v>
      </c>
      <c r="C10" s="24">
        <v>5696641.3300000001</v>
      </c>
      <c r="E10" s="17">
        <f t="shared" si="0"/>
        <v>6835969.5959999999</v>
      </c>
      <c r="F10" s="13">
        <f t="shared" si="1"/>
        <v>4101581.7575999997</v>
      </c>
      <c r="G10" s="13">
        <f t="shared" ref="G10:G14" si="14">F10*0.03</f>
        <v>123047.45272799999</v>
      </c>
      <c r="H10" s="18">
        <f t="shared" si="2"/>
        <v>205079.08788000001</v>
      </c>
      <c r="I10" s="6"/>
      <c r="J10" s="17">
        <f t="shared" si="3"/>
        <v>10253.954393999999</v>
      </c>
      <c r="K10" s="18">
        <f t="shared" si="3"/>
        <v>17089.923989999999</v>
      </c>
      <c r="L10" s="6"/>
      <c r="M10" s="17">
        <f t="shared" ref="M10:M15" si="15">J10*0.06</f>
        <v>615.23726363999992</v>
      </c>
      <c r="N10" s="13">
        <f t="shared" ref="N10:N15" si="16">K10*0.06</f>
        <v>1025.3954394</v>
      </c>
      <c r="O10" s="13">
        <f t="shared" si="4"/>
        <v>92.285589545999983</v>
      </c>
      <c r="P10" s="13">
        <f t="shared" si="4"/>
        <v>153.80931590999998</v>
      </c>
      <c r="Q10" s="106">
        <v>1250</v>
      </c>
      <c r="R10" s="13">
        <f t="shared" ref="R10:R15" si="17">J10*70%*0.025</f>
        <v>179.44420189499999</v>
      </c>
      <c r="S10" s="13">
        <f t="shared" si="6"/>
        <v>46.142794772999984</v>
      </c>
      <c r="T10" s="13">
        <f t="shared" ref="T10:T14" si="18">K10*70%*0.025</f>
        <v>299.07366982499997</v>
      </c>
      <c r="U10" s="13">
        <f t="shared" si="7"/>
        <v>76.90465795499999</v>
      </c>
      <c r="V10" s="13">
        <f t="shared" si="8"/>
        <v>205.07908787999997</v>
      </c>
      <c r="W10" s="13">
        <f t="shared" si="8"/>
        <v>341.7984798</v>
      </c>
      <c r="X10" s="13">
        <f t="shared" si="9"/>
        <v>2388.1889377339994</v>
      </c>
      <c r="Y10" s="13">
        <f t="shared" si="10"/>
        <v>3146.9815628899996</v>
      </c>
      <c r="Z10" s="104" t="s">
        <v>0</v>
      </c>
      <c r="AA10" s="97">
        <f t="shared" si="5"/>
        <v>0.23290418954188297</v>
      </c>
      <c r="AB10" s="98">
        <f t="shared" si="5"/>
        <v>0.18414251372512977</v>
      </c>
      <c r="AC10" s="57">
        <f t="shared" si="11"/>
        <v>28658.267252807993</v>
      </c>
      <c r="AD10" s="58">
        <f t="shared" si="11"/>
        <v>37763.778754679995</v>
      </c>
      <c r="AF10" s="67">
        <f t="shared" si="12"/>
        <v>1475.5869966679998</v>
      </c>
      <c r="AG10" s="68">
        <f t="shared" si="13"/>
        <v>1625.97832778</v>
      </c>
    </row>
    <row r="11" spans="2:33" ht="15.75" x14ac:dyDescent="0.25">
      <c r="B11" s="28" t="s">
        <v>6</v>
      </c>
      <c r="C11" s="24">
        <v>4744214.42</v>
      </c>
      <c r="E11" s="17">
        <f t="shared" si="0"/>
        <v>5693057.3039999995</v>
      </c>
      <c r="F11" s="13">
        <f t="shared" si="1"/>
        <v>3415834.3823999995</v>
      </c>
      <c r="G11" s="13">
        <f t="shared" si="14"/>
        <v>102475.03147199999</v>
      </c>
      <c r="H11" s="18">
        <f t="shared" si="2"/>
        <v>170791.71911999999</v>
      </c>
      <c r="I11" s="6"/>
      <c r="J11" s="17">
        <f t="shared" si="3"/>
        <v>8539.585955999999</v>
      </c>
      <c r="K11" s="18">
        <f t="shared" si="3"/>
        <v>14232.643259999999</v>
      </c>
      <c r="L11" s="6"/>
      <c r="M11" s="17">
        <f t="shared" si="15"/>
        <v>512.37515735999989</v>
      </c>
      <c r="N11" s="13">
        <f t="shared" si="16"/>
        <v>853.95859559999985</v>
      </c>
      <c r="O11" s="13">
        <f t="shared" si="4"/>
        <v>76.856273603999981</v>
      </c>
      <c r="P11" s="13">
        <f t="shared" si="4"/>
        <v>128.09378933999997</v>
      </c>
      <c r="Q11" s="106">
        <v>1250</v>
      </c>
      <c r="R11" s="13">
        <f t="shared" si="17"/>
        <v>149.44275422999996</v>
      </c>
      <c r="S11" s="13">
        <f t="shared" si="6"/>
        <v>38.428136801999997</v>
      </c>
      <c r="T11" s="13">
        <f t="shared" si="18"/>
        <v>249.07125704999999</v>
      </c>
      <c r="U11" s="13">
        <f t="shared" si="7"/>
        <v>64.046894669999986</v>
      </c>
      <c r="V11" s="13">
        <f t="shared" si="8"/>
        <v>170.79171911999998</v>
      </c>
      <c r="W11" s="13">
        <f t="shared" si="8"/>
        <v>284.65286520000001</v>
      </c>
      <c r="X11" s="13">
        <f t="shared" si="9"/>
        <v>2197.8940411159997</v>
      </c>
      <c r="Y11" s="13">
        <f t="shared" si="10"/>
        <v>2829.8234018599996</v>
      </c>
      <c r="Z11" s="104" t="s">
        <v>6</v>
      </c>
      <c r="AA11" s="55">
        <f t="shared" si="5"/>
        <v>0.25737712020706782</v>
      </c>
      <c r="AB11" s="56">
        <f t="shared" si="5"/>
        <v>0.19882627212424067</v>
      </c>
      <c r="AC11" s="57">
        <f t="shared" si="11"/>
        <v>26374.728493391995</v>
      </c>
      <c r="AD11" s="58">
        <f t="shared" si="11"/>
        <v>33957.880822319996</v>
      </c>
      <c r="AF11" s="67">
        <f t="shared" si="12"/>
        <v>1437.8708910319999</v>
      </c>
      <c r="AG11" s="68">
        <f t="shared" si="13"/>
        <v>1563.11815172</v>
      </c>
    </row>
    <row r="12" spans="2:33" ht="15.75" x14ac:dyDescent="0.25">
      <c r="B12" s="28" t="s">
        <v>1</v>
      </c>
      <c r="C12" s="24">
        <v>4424043.97</v>
      </c>
      <c r="E12" s="17">
        <f t="shared" si="0"/>
        <v>5308852.7639999995</v>
      </c>
      <c r="F12" s="13">
        <f t="shared" si="1"/>
        <v>3185311.6583999996</v>
      </c>
      <c r="G12" s="13">
        <f t="shared" si="14"/>
        <v>95559.34975199998</v>
      </c>
      <c r="H12" s="18">
        <f t="shared" si="2"/>
        <v>159265.58291999999</v>
      </c>
      <c r="I12" s="6"/>
      <c r="J12" s="17">
        <f t="shared" si="3"/>
        <v>7963.279145999998</v>
      </c>
      <c r="K12" s="18">
        <f t="shared" si="3"/>
        <v>13272.131909999998</v>
      </c>
      <c r="L12" s="6"/>
      <c r="M12" s="17">
        <f t="shared" si="15"/>
        <v>477.79674875999984</v>
      </c>
      <c r="N12" s="13">
        <f t="shared" si="16"/>
        <v>796.32791459999987</v>
      </c>
      <c r="O12" s="13">
        <f t="shared" si="4"/>
        <v>71.669512313999974</v>
      </c>
      <c r="P12" s="13">
        <f t="shared" si="4"/>
        <v>119.44918718999998</v>
      </c>
      <c r="Q12" s="106">
        <v>1250</v>
      </c>
      <c r="R12" s="13">
        <f t="shared" si="17"/>
        <v>139.35738505499998</v>
      </c>
      <c r="S12" s="13">
        <f t="shared" si="6"/>
        <v>35.834756156999994</v>
      </c>
      <c r="T12" s="13">
        <f t="shared" si="18"/>
        <v>232.26230842499996</v>
      </c>
      <c r="U12" s="13">
        <f t="shared" si="7"/>
        <v>59.724593594999988</v>
      </c>
      <c r="V12" s="13">
        <f t="shared" si="8"/>
        <v>159.26558291999996</v>
      </c>
      <c r="W12" s="13">
        <f t="shared" si="8"/>
        <v>265.44263819999998</v>
      </c>
      <c r="X12" s="13">
        <f t="shared" si="9"/>
        <v>2133.9239852059995</v>
      </c>
      <c r="Y12" s="13">
        <f t="shared" si="10"/>
        <v>2723.20664201</v>
      </c>
      <c r="Z12" s="104" t="s">
        <v>1</v>
      </c>
      <c r="AA12" s="55">
        <f t="shared" si="5"/>
        <v>0.26797051140394623</v>
      </c>
      <c r="AB12" s="56">
        <f t="shared" si="5"/>
        <v>0.20518230684236774</v>
      </c>
      <c r="AC12" s="57">
        <f t="shared" si="11"/>
        <v>25607.087822471993</v>
      </c>
      <c r="AD12" s="58">
        <f t="shared" si="11"/>
        <v>32678.47970412</v>
      </c>
      <c r="AF12" s="67">
        <f t="shared" si="12"/>
        <v>1425.1921412119998</v>
      </c>
      <c r="AG12" s="68">
        <f t="shared" si="13"/>
        <v>1541.9869020199999</v>
      </c>
    </row>
    <row r="13" spans="2:33" ht="15.75" x14ac:dyDescent="0.25">
      <c r="B13" s="28" t="s">
        <v>3</v>
      </c>
      <c r="C13" s="24">
        <v>3421888.2</v>
      </c>
      <c r="E13" s="17">
        <f t="shared" si="0"/>
        <v>4106265.84</v>
      </c>
      <c r="F13" s="13">
        <f t="shared" si="1"/>
        <v>2463759.5039999997</v>
      </c>
      <c r="G13" s="13">
        <f t="shared" si="14"/>
        <v>73912.785119999986</v>
      </c>
      <c r="H13" s="18">
        <f t="shared" si="2"/>
        <v>123187.97519999999</v>
      </c>
      <c r="I13" s="6"/>
      <c r="J13" s="17">
        <f t="shared" si="3"/>
        <v>6159.3987599999991</v>
      </c>
      <c r="K13" s="18">
        <f t="shared" si="3"/>
        <v>10265.664599999998</v>
      </c>
      <c r="L13" s="6"/>
      <c r="M13" s="17">
        <f t="shared" si="15"/>
        <v>369.56392559999995</v>
      </c>
      <c r="N13" s="13">
        <f t="shared" si="16"/>
        <v>615.93987599999991</v>
      </c>
      <c r="O13" s="13">
        <f t="shared" si="4"/>
        <v>55.434588839999989</v>
      </c>
      <c r="P13" s="13">
        <f t="shared" si="4"/>
        <v>92.390981399999987</v>
      </c>
      <c r="Q13" s="106">
        <v>1250</v>
      </c>
      <c r="R13" s="13">
        <f t="shared" si="17"/>
        <v>107.78947829999998</v>
      </c>
      <c r="S13" s="13">
        <f t="shared" si="6"/>
        <v>27.717294419999995</v>
      </c>
      <c r="T13" s="13">
        <f t="shared" si="18"/>
        <v>179.64913049999996</v>
      </c>
      <c r="U13" s="13">
        <f t="shared" si="7"/>
        <v>46.195490699999993</v>
      </c>
      <c r="V13" s="13">
        <f t="shared" si="8"/>
        <v>123.18797519999998</v>
      </c>
      <c r="W13" s="13">
        <f t="shared" si="8"/>
        <v>205.31329199999996</v>
      </c>
      <c r="X13" s="13">
        <f t="shared" si="9"/>
        <v>1933.6932623599998</v>
      </c>
      <c r="Y13" s="13">
        <f t="shared" si="10"/>
        <v>2389.4887705999995</v>
      </c>
      <c r="Z13" s="104" t="s">
        <v>3</v>
      </c>
      <c r="AA13" s="55">
        <f t="shared" si="5"/>
        <v>0.31394188584081867</v>
      </c>
      <c r="AB13" s="56">
        <f t="shared" si="5"/>
        <v>0.23276513150449119</v>
      </c>
      <c r="AC13" s="57">
        <f t="shared" si="11"/>
        <v>23204.319148319999</v>
      </c>
      <c r="AD13" s="58">
        <f t="shared" si="11"/>
        <v>28673.865247199996</v>
      </c>
      <c r="AF13" s="67">
        <f t="shared" si="12"/>
        <v>1385.5067727199998</v>
      </c>
      <c r="AG13" s="68">
        <f t="shared" si="13"/>
        <v>1475.8446211999999</v>
      </c>
    </row>
    <row r="14" spans="2:33" ht="15.75" x14ac:dyDescent="0.25">
      <c r="B14" s="28" t="s">
        <v>2</v>
      </c>
      <c r="C14" s="24">
        <v>2314558.96</v>
      </c>
      <c r="E14" s="17">
        <f t="shared" si="0"/>
        <v>2777470.7519999999</v>
      </c>
      <c r="F14" s="13">
        <f t="shared" si="1"/>
        <v>1666482.4511999998</v>
      </c>
      <c r="G14" s="13">
        <f t="shared" si="14"/>
        <v>49994.47353599999</v>
      </c>
      <c r="H14" s="18">
        <f t="shared" si="2"/>
        <v>83324.122559999989</v>
      </c>
      <c r="I14" s="6"/>
      <c r="J14" s="17">
        <f t="shared" si="3"/>
        <v>4166.2061279999989</v>
      </c>
      <c r="K14" s="18">
        <f t="shared" si="3"/>
        <v>6943.6768799999991</v>
      </c>
      <c r="L14" s="6"/>
      <c r="M14" s="17">
        <f t="shared" si="15"/>
        <v>249.97236767999993</v>
      </c>
      <c r="N14" s="13">
        <f t="shared" si="16"/>
        <v>416.62061279999995</v>
      </c>
      <c r="O14" s="13">
        <f t="shared" si="4"/>
        <v>37.49585515199999</v>
      </c>
      <c r="P14" s="13">
        <f t="shared" si="4"/>
        <v>62.493091919999991</v>
      </c>
      <c r="Q14" s="106">
        <v>1250</v>
      </c>
      <c r="R14" s="13">
        <f t="shared" si="17"/>
        <v>72.908607239999981</v>
      </c>
      <c r="S14" s="13">
        <f t="shared" si="6"/>
        <v>18.747927575999995</v>
      </c>
      <c r="T14" s="13">
        <f t="shared" si="18"/>
        <v>121.51434539999998</v>
      </c>
      <c r="U14" s="13">
        <f t="shared" si="7"/>
        <v>31.246545959999992</v>
      </c>
      <c r="V14" s="13">
        <f t="shared" si="8"/>
        <v>83.324122559999978</v>
      </c>
      <c r="W14" s="13">
        <f t="shared" si="8"/>
        <v>138.87353759999999</v>
      </c>
      <c r="X14" s="13">
        <f t="shared" si="9"/>
        <v>1712.4488802079998</v>
      </c>
      <c r="Y14" s="13">
        <f t="shared" si="10"/>
        <v>2020.7481336799999</v>
      </c>
      <c r="Z14" s="104" t="s">
        <v>2</v>
      </c>
      <c r="AA14" s="55">
        <f t="shared" si="5"/>
        <v>0.41103316244942173</v>
      </c>
      <c r="AB14" s="56">
        <f t="shared" si="5"/>
        <v>0.29101989746965301</v>
      </c>
      <c r="AC14" s="57">
        <f t="shared" si="11"/>
        <v>20549.386562495998</v>
      </c>
      <c r="AD14" s="58">
        <f t="shared" si="11"/>
        <v>24248.977604159998</v>
      </c>
      <c r="AF14" s="67">
        <f t="shared" si="12"/>
        <v>1341.656534816</v>
      </c>
      <c r="AG14" s="68">
        <f t="shared" si="13"/>
        <v>1402.76089136</v>
      </c>
    </row>
    <row r="15" spans="2:33" ht="16.5" thickBot="1" x14ac:dyDescent="0.3">
      <c r="B15" s="29" t="s">
        <v>4</v>
      </c>
      <c r="C15" s="25">
        <v>1418919.25</v>
      </c>
      <c r="E15" s="19">
        <f t="shared" si="0"/>
        <v>1702703.0999999999</v>
      </c>
      <c r="F15" s="20">
        <f t="shared" si="1"/>
        <v>1021621.8599999999</v>
      </c>
      <c r="G15" s="20">
        <f>F15*0.03</f>
        <v>30648.655799999993</v>
      </c>
      <c r="H15" s="21">
        <f t="shared" si="2"/>
        <v>51081.092999999993</v>
      </c>
      <c r="I15" s="8"/>
      <c r="J15" s="19">
        <f t="shared" si="3"/>
        <v>2554.0546499999996</v>
      </c>
      <c r="K15" s="21">
        <f t="shared" si="3"/>
        <v>4256.7577499999998</v>
      </c>
      <c r="L15" s="6"/>
      <c r="M15" s="20">
        <f t="shared" si="15"/>
        <v>153.24327899999997</v>
      </c>
      <c r="N15" s="20">
        <f t="shared" si="16"/>
        <v>255.40546499999996</v>
      </c>
      <c r="O15" s="20">
        <f t="shared" si="4"/>
        <v>22.986491849999997</v>
      </c>
      <c r="P15" s="20">
        <f t="shared" si="4"/>
        <v>38.310819749999993</v>
      </c>
      <c r="Q15" s="108">
        <v>1250</v>
      </c>
      <c r="R15" s="20">
        <f t="shared" si="17"/>
        <v>44.695956374999994</v>
      </c>
      <c r="S15" s="20">
        <f t="shared" si="6"/>
        <v>11.493245924999997</v>
      </c>
      <c r="T15" s="20">
        <f>K15*70%*0.025</f>
        <v>74.493260624999991</v>
      </c>
      <c r="U15" s="20">
        <f t="shared" si="7"/>
        <v>19.155409874999997</v>
      </c>
      <c r="V15" s="20">
        <f t="shared" si="8"/>
        <v>51.081092999999996</v>
      </c>
      <c r="W15" s="20">
        <f t="shared" si="8"/>
        <v>85.135154999999997</v>
      </c>
      <c r="X15" s="20">
        <f t="shared" si="9"/>
        <v>1533.5000661500001</v>
      </c>
      <c r="Y15" s="20">
        <f t="shared" si="10"/>
        <v>1722.5001102499998</v>
      </c>
      <c r="Z15" s="105" t="s">
        <v>4</v>
      </c>
      <c r="AA15" s="59">
        <f t="shared" si="5"/>
        <v>0.60041787522048529</v>
      </c>
      <c r="AB15" s="60">
        <f t="shared" si="5"/>
        <v>0.40465072513229111</v>
      </c>
      <c r="AC15" s="61">
        <f t="shared" si="11"/>
        <v>18402.000793800002</v>
      </c>
      <c r="AD15" s="62">
        <f t="shared" si="11"/>
        <v>20670.001322999997</v>
      </c>
      <c r="AF15" s="67">
        <f t="shared" si="12"/>
        <v>1306.1892023</v>
      </c>
      <c r="AG15" s="68">
        <f t="shared" si="13"/>
        <v>1343.6486705</v>
      </c>
    </row>
    <row r="16" spans="2:33" ht="15.75" thickBot="1" x14ac:dyDescent="0.3"/>
    <row r="17" spans="15:30" x14ac:dyDescent="0.25">
      <c r="AA17" s="122" t="s">
        <v>37</v>
      </c>
      <c r="AB17" s="123"/>
      <c r="AC17" s="123"/>
      <c r="AD17" s="124"/>
    </row>
    <row r="18" spans="15:30" ht="15.75" thickBot="1" x14ac:dyDescent="0.3">
      <c r="AA18" s="125"/>
      <c r="AB18" s="126"/>
      <c r="AC18" s="126"/>
      <c r="AD18" s="127"/>
    </row>
    <row r="19" spans="15:30" x14ac:dyDescent="0.25">
      <c r="O19" s="111"/>
    </row>
    <row r="20" spans="15:30" ht="18.75" x14ac:dyDescent="0.3">
      <c r="AA20" s="2" t="s">
        <v>43</v>
      </c>
    </row>
    <row r="21" spans="15:30" ht="18.75" x14ac:dyDescent="0.3">
      <c r="AA21" s="2" t="s">
        <v>42</v>
      </c>
    </row>
    <row r="25" spans="15:30" x14ac:dyDescent="0.25">
      <c r="V25" s="112"/>
      <c r="X25" s="112"/>
    </row>
    <row r="26" spans="15:30" x14ac:dyDescent="0.25">
      <c r="V26" s="112"/>
    </row>
  </sheetData>
  <mergeCells count="4">
    <mergeCell ref="E2:K2"/>
    <mergeCell ref="M2:Y2"/>
    <mergeCell ref="AA2:AD2"/>
    <mergeCell ref="AA17:AD18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2022</vt:lpstr>
      <vt:lpstr>2023</vt:lpstr>
      <vt:lpstr>2023 André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Andre Velte</cp:lastModifiedBy>
  <dcterms:created xsi:type="dcterms:W3CDTF">2022-11-04T13:13:05Z</dcterms:created>
  <dcterms:modified xsi:type="dcterms:W3CDTF">2022-11-16T08:40:25Z</dcterms:modified>
</cp:coreProperties>
</file>